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newton\PELGeneral\ISO2\QMS\DOCUMENT CONTROL\Internal\CMRT &amp; Conflict Materials Certificate\"/>
    </mc:Choice>
  </mc:AlternateContent>
  <xr:revisionPtr revIDLastSave="0" documentId="13_ncr:1_{000390EF-141A-46B7-8C27-E372C9DB4A5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V5" i="5"/>
  <c r="P3" i="4"/>
  <c r="C4" i="5"/>
  <c r="F69" i="6"/>
  <c r="D4" i="5"/>
  <c r="E4" i="5"/>
  <c r="V6" i="5"/>
  <c r="V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<sst xmlns="http://schemas.openxmlformats.org/spreadsheetml/2006/main" count="22188" uniqueCount="15670">
  <si>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</si>
  <si>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</si>
  <si>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</si>
  <si>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</si>
  <si>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</si>
  <si>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</si>
  <si>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</si>
  <si>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</si>
  <si>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</si>
  <si>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</si>
  <si>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</si>
  <si>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</si>
  <si>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</si>
  <si>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</si>
  <si>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</si>
  <si>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</si>
  <si>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</si>
  <si>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</si>
  <si>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</si>
  <si>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</si>
  <si>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</si>
  <si>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</si>
  <si>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</si>
  <si>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</si>
  <si>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</si>
  <si>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</si>
  <si>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</si>
  <si>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</si>
  <si>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</si>
  <si>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</si>
  <si>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</si>
  <si>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</si>
  <si>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</si>
  <si>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</si>
  <si>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</si>
  <si>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</si>
  <si>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</si>
  <si>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</si>
  <si>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</si>
  <si>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</si>
  <si>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</si>
  <si>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</si>
  <si>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</si>
  <si>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</si>
  <si>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</si>
  <si>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</si>
  <si>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</si>
  <si>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</si>
  <si>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</si>
  <si>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</si>
  <si>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</si>
  <si>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</si>
  <si>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</si>
  <si>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</si>
  <si>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</si>
  <si>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</si>
  <si>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</si>
  <si>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</si>
  <si>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</si>
  <si>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</si>
  <si>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</si>
  <si>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</si>
  <si>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</si>
  <si>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</si>
  <si>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</si>
  <si>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</si>
  <si>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</si>
  <si>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</si>
  <si>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</si>
  <si>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</si>
  <si>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</si>
  <si>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</si>
  <si>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</si>
  <si>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</si>
  <si>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</si>
  <si>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</si>
  <si>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</si>
  <si>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</si>
  <si>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</si>
  <si>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</si>
  <si>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</si>
  <si>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</si>
  <si>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</si>
  <si>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</si>
  <si>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</si>
  <si>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</si>
  <si>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</si>
  <si>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</si>
  <si>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</si>
  <si>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</si>
  <si>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</si>
  <si>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</si>
  <si>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</si>
  <si>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</si>
  <si>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</si>
  <si>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</si>
  <si>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</si>
  <si>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</si>
  <si>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</si>
  <si>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</si>
  <si>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</si>
  <si>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</si>
  <si>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</si>
  <si>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</si>
  <si>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</si>
  <si>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</si>
  <si>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</si>
  <si>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</si>
  <si>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</si>
  <si>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</si>
  <si>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</si>
  <si>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</si>
  <si>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</si>
  <si>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</si>
  <si>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</si>
  <si>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</si>
  <si>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</si>
  <si>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</si>
  <si>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</si>
  <si>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</si>
  <si>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</si>
  <si>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</si>
  <si>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</si>
  <si>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</si>
  <si>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</si>
  <si>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</si>
  <si>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</si>
  <si>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</si>
  <si>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</si>
  <si>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</si>
  <si>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</si>
  <si>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</si>
  <si>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</si>
  <si>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</si>
  <si>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</si>
  <si>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</si>
  <si>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</si>
  <si>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</si>
  <si>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</si>
  <si>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</si>
  <si>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</si>
  <si>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</si>
  <si>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</si>
  <si>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</si>
  <si>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</si>
  <si>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</si>
  <si>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</si>
  <si>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</si>
  <si>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</si>
  <si>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</si>
  <si>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</si>
  <si>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</si>
  <si>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</si>
  <si>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</si>
  <si>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</si>
  <si>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</si>
  <si>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</si>
  <si>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</si>
  <si>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</si>
  <si>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</si>
  <si>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</si>
  <si>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</si>
  <si>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</si>
  <si>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</si>
  <si>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</si>
  <si>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</si>
  <si>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</si>
  <si>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</si>
  <si>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</si>
  <si>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</si>
  <si>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</si>
  <si>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</si>
  <si>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</si>
  <si>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</si>
  <si>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</si>
  <si>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</si>
  <si>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</si>
  <si>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</si>
  <si>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</si>
  <si>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</si>
  <si>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</si>
  <si>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</si>
  <si>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</si>
  <si>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</si>
  <si>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</si>
  <si>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</si>
  <si>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</si>
  <si>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</si>
  <si>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</si>
  <si>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</si>
  <si>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</si>
  <si>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</si>
  <si>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</si>
  <si>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</si>
  <si>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</si>
  <si>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</si>
  <si>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</si>
  <si>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</si>
  <si>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</si>
  <si>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</si>
  <si>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</si>
  <si>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</si>
  <si>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</si>
  <si>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</si>
  <si>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</si>
  <si>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</si>
  <si>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</si>
  <si>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</si>
  <si>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</si>
  <si>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</si>
  <si>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</si>
  <si>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</si>
  <si>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</si>
  <si>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</si>
  <si>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</si>
  <si>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</si>
  <si>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</si>
  <si>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</si>
  <si>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</si>
  <si>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</si>
  <si>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</si>
  <si>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</si>
  <si>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</si>
  <si>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</si>
  <si>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</si>
  <si>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</si>
  <si>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</si>
  <si>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</si>
  <si>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</si>
  <si>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</si>
  <si>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</si>
  <si>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</si>
  <si>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</si>
  <si>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</si>
  <si>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</si>
  <si>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</si>
  <si>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</si>
  <si>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</si>
  <si>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</si>
  <si>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</si>
  <si>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</si>
  <si>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</si>
  <si>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</si>
  <si>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</si>
  <si>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</si>
  <si>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</si>
  <si>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</si>
  <si>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</si>
  <si>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</si>
  <si>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</si>
  <si>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</si>
  <si>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</si>
  <si>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</si>
  <si>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</si>
  <si>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</si>
  <si>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</si>
  <si>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</si>
  <si>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</si>
  <si>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</si>
  <si>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</si>
  <si>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</si>
  <si>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</si>
  <si>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</si>
  <si>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</si>
  <si>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</si>
  <si>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</si>
  <si>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</si>
  <si>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</si>
  <si>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</si>
  <si>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</si>
  <si>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</si>
  <si>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</si>
  <si>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</si>
  <si>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</si>
  <si>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</si>
  <si>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</si>
  <si>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</si>
  <si>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</si>
  <si>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</si>
  <si>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</si>
  <si>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</si>
  <si>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</si>
  <si>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</si>
  <si>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</si>
  <si>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</si>
  <si>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</si>
  <si>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</si>
  <si>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</si>
  <si>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</si>
  <si>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</si>
  <si>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</si>
  <si>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</si>
  <si>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</si>
  <si>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</si>
  <si>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</si>
  <si>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</si>
  <si>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</si>
  <si>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</si>
  <si>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</si>
  <si>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</si>
  <si>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</si>
  <si>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</si>
  <si>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</si>
  <si>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</si>
  <si>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</si>
  <si>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</si>
  <si>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</si>
  <si>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</si>
  <si>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</si>
  <si>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</si>
  <si>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</si>
  <si>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</si>
  <si>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</si>
  <si>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</si>
  <si>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</si>
  <si>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</si>
  <si>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</si>
  <si>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</si>
  <si>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</si>
  <si>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</si>
  <si>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</si>
  <si>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</si>
  <si>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</si>
  <si>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</si>
  <si>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</si>
  <si>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</si>
  <si>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</si>
  <si>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</si>
  <si>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</si>
  <si>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</si>
  <si>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</si>
  <si>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</si>
  <si>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</si>
  <si>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</si>
  <si>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</si>
  <si>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</si>
  <si>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</si>
  <si>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</si>
  <si>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</si>
  <si>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</si>
  <si>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</si>
  <si>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</si>
  <si>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</si>
  <si>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</si>
  <si>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</si>
  <si>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</si>
  <si>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</si>
  <si>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</si>
  <si>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</si>
  <si>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</si>
  <si>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</si>
  <si>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</si>
  <si>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</si>
  <si>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</si>
  <si>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</si>
  <si>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</si>
  <si>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</si>
  <si>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</si>
  <si>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</si>
  <si>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</si>
  <si>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</si>
  <si>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</si>
  <si>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</si>
  <si>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</si>
  <si>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</si>
  <si>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</si>
  <si>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</si>
  <si>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</si>
  <si>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</si>
  <si>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</si>
  <si>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</si>
  <si>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</si>
  <si>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</si>
  <si>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</si>
  <si>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</si>
  <si>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</si>
  <si>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</si>
  <si>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</si>
  <si>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</si>
  <si>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</si>
  <si>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</si>
  <si>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</si>
  <si>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</si>
  <si>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</si>
  <si>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</si>
  <si>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</si>
  <si>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</si>
  <si>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</si>
  <si>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</si>
  <si>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</si>
  <si>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</si>
  <si>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</si>
  <si>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</si>
  <si>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</si>
  <si>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</si>
  <si>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</si>
  <si>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</si>
  <si>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</si>
  <si>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</si>
  <si>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</si>
  <si>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</si>
  <si>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</si>
  <si>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</si>
  <si>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</si>
  <si>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</si>
  <si>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</si>
  <si>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</si>
  <si>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</si>
  <si>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</si>
  <si>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</si>
  <si>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</si>
  <si>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</si>
  <si>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</si>
  <si>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</si>
  <si>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</si>
  <si>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</si>
  <si>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</si>
  <si>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</si>
  <si>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</si>
  <si>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</si>
  <si>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</si>
  <si>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</si>
  <si>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</si>
  <si>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</si>
  <si>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</si>
  <si>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</si>
  <si>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</si>
  <si>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</si>
  <si>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</si>
  <si>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</si>
  <si>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</si>
  <si>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</si>
  <si>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</si>
  <si>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</si>
  <si>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</si>
  <si>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</si>
  <si>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</si>
  <si>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</si>
  <si>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</si>
  <si>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</si>
  <si>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</si>
  <si>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</si>
  <si>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</si>
  <si>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</si>
  <si>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</si>
  <si>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</si>
  <si>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</si>
  <si>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</si>
  <si>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</si>
  <si>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</si>
  <si>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</si>
  <si>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</si>
  <si>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</si>
  <si>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</si>
  <si>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</si>
  <si>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</si>
  <si>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</si>
  <si>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</si>
  <si>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</si>
  <si>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</si>
  <si>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</si>
  <si>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</si>
  <si>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</si>
  <si>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</si>
  <si>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</si>
  <si>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</si>
  <si>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</si>
  <si>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</si>
  <si>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</si>
  <si>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</si>
  <si>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</si>
  <si>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</si>
  <si>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</si>
  <si>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</si>
  <si>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</si>
  <si>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</si>
  <si>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</si>
  <si>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</si>
  <si>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</si>
  <si>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</si>
  <si>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</si>
  <si>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</si>
  <si>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</si>
  <si>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</si>
  <si>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</si>
  <si>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</si>
  <si>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</si>
  <si>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</si>
  <si>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</si>
  <si>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</si>
  <si>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</si>
  <si>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</si>
  <si>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</si>
  <si>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</si>
  <si>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</si>
  <si>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</si>
  <si>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</si>
  <si>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</si>
  <si>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</si>
  <si>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</si>
  <si>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</si>
  <si>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</si>
  <si>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</si>
  <si>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</si>
  <si>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</si>
  <si>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</si>
  <si>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</si>
  <si>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</si>
  <si>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</si>
  <si>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</si>
  <si>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</si>
  <si>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</si>
  <si>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</si>
  <si>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</si>
  <si>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</si>
  <si>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</si>
  <si>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</si>
  <si>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</si>
  <si>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</si>
  <si>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</si>
  <si>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</si>
  <si>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</si>
  <si>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</si>
  <si>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</si>
  <si>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</si>
  <si>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</si>
  <si>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</si>
  <si>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</si>
  <si>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</si>
  <si>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</si>
  <si>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</si>
  <si>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</si>
  <si>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</si>
  <si>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</si>
  <si>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</si>
  <si>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</si>
  <si>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</si>
  <si>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</si>
  <si>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</si>
  <si>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</si>
  <si>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</si>
  <si>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</si>
  <si>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</si>
  <si>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</si>
  <si>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</si>
  <si>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</si>
  <si>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</si>
  <si>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</si>
  <si>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</si>
  <si>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</si>
  <si>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</si>
  <si>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</si>
  <si>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</si>
  <si>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</si>
  <si>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</si>
  <si>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</si>
  <si>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</si>
  <si>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</si>
  <si>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</si>
  <si>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</si>
  <si>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</si>
  <si>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</si>
  <si>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</si>
  <si>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</si>
  <si>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</si>
  <si>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</si>
  <si>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</si>
  <si>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</si>
  <si>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</si>
  <si>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</si>
  <si>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</si>
  <si>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</si>
  <si>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</si>
  <si>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</si>
  <si>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</si>
  <si>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</si>
  <si>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</si>
  <si>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</si>
  <si>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</si>
  <si>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</si>
  <si>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</si>
  <si>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</si>
  <si>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</si>
  <si>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</si>
  <si>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</si>
  <si>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</si>
  <si>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</si>
  <si>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</si>
  <si>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</si>
  <si>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</si>
  <si>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</si>
  <si>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</si>
  <si>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</si>
  <si>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</si>
  <si>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</si>
  <si>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</si>
  <si>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</si>
  <si>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</si>
  <si>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</si>
  <si>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</si>
  <si>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</si>
  <si>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</si>
  <si>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</si>
  <si>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</si>
  <si>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</si>
  <si>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</si>
  <si>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</si>
  <si>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</si>
  <si>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</si>
  <si>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</si>
  <si>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</si>
  <si>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</si>
  <si>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</si>
  <si>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</si>
  <si>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</si>
  <si>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</si>
  <si>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</si>
  <si>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</si>
  <si>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</si>
  <si>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</si>
  <si>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</si>
  <si>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</si>
  <si>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</si>
  <si>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</si>
  <si>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</si>
  <si>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</si>
  <si>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</si>
  <si>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</si>
  <si>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</si>
  <si>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</si>
  <si>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</si>
  <si>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</si>
  <si>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</si>
  <si>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</si>
  <si>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</si>
  <si>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</si>
  <si>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</si>
  <si>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</si>
  <si>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</si>
  <si>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</si>
  <si>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</si>
  <si>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</si>
  <si>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</si>
  <si>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</si>
  <si>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</si>
  <si>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</si>
  <si>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</si>
  <si>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</si>
  <si>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</si>
  <si>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</si>
  <si>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</si>
  <si>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</si>
  <si>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</si>
  <si>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</si>
  <si>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</si>
  <si>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</si>
  <si>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</si>
  <si>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</si>
  <si>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</si>
  <si>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</si>
  <si>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</si>
  <si>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</si>
  <si>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</si>
  <si>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</si>
  <si>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</si>
  <si>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</si>
  <si>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</si>
  <si>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</si>
  <si>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</si>
  <si>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</si>
  <si>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</si>
  <si>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</si>
  <si>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</si>
  <si>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</si>
  <si>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</si>
  <si>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</si>
  <si>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</si>
  <si>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</si>
  <si>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</si>
  <si>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</si>
  <si>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</si>
  <si>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</si>
  <si>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</si>
  <si>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</si>
  <si>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</si>
  <si>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</si>
  <si>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</si>
  <si>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</si>
  <si>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</si>
  <si>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</si>
  <si>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</si>
  <si>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</si>
  <si>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</si>
  <si>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</si>
  <si>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</si>
  <si>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</si>
  <si>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</si>
  <si>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</si>
  <si>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</si>
  <si>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</si>
  <si>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</si>
  <si>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</si>
  <si>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</si>
  <si>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</si>
  <si>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</si>
  <si>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</si>
  <si>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</si>
  <si>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</si>
  <si>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</si>
  <si>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</si>
  <si>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</si>
  <si>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</si>
  <si>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</si>
  <si>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</si>
  <si>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</si>
  <si>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</si>
  <si>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</si>
  <si>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</si>
  <si>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</si>
  <si>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</si>
  <si>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</si>
  <si>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</si>
  <si>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</si>
  <si>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</si>
  <si>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</si>
  <si>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</si>
  <si>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</si>
  <si>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</si>
  <si>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</si>
  <si>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</si>
  <si>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</si>
  <si>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</si>
  <si>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</si>
  <si>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</si>
  <si>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</si>
  <si>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</si>
  <si>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</si>
  <si>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</si>
  <si>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</si>
  <si>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</si>
  <si>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</si>
  <si>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</si>
  <si>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</si>
  <si>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</si>
  <si>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</si>
  <si>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</si>
  <si>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</si>
  <si>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</si>
  <si>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</si>
  <si>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</si>
  <si>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</si>
  <si>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</si>
  <si>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</si>
  <si>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</si>
  <si>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</si>
  <si>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</si>
  <si>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</si>
  <si>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</si>
  <si>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</si>
  <si>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</si>
  <si>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</si>
  <si>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</si>
  <si>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</si>
  <si>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</si>
  <si>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</si>
  <si>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</si>
  <si>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</si>
  <si>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</si>
  <si>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</si>
  <si>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</si>
  <si>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</si>
  <si>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</si>
  <si>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</si>
  <si>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</si>
  <si>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</si>
  <si>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</si>
  <si>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</si>
  <si>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</si>
  <si>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</si>
  <si>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</si>
  <si>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</si>
  <si>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</si>
  <si>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</si>
  <si>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</si>
  <si>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</si>
  <si>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</si>
  <si>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</si>
  <si>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</si>
  <si>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</si>
  <si>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</si>
  <si>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</si>
  <si>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</si>
  <si>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</si>
  <si>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</si>
  <si>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</si>
  <si>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</si>
  <si>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</si>
  <si>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</si>
  <si>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</si>
  <si>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</si>
  <si>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</si>
  <si>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</si>
  <si>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</si>
  <si>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</si>
  <si>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</si>
  <si>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</si>
  <si>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</si>
  <si>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</si>
  <si>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</si>
  <si>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</si>
  <si>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</si>
  <si>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</si>
  <si>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</si>
  <si>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</si>
  <si>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</si>
  <si>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</si>
  <si>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</si>
  <si>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</si>
  <si>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</si>
  <si>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</si>
  <si>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</si>
  <si>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</si>
  <si>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</si>
  <si>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</si>
  <si>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</si>
  <si>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</si>
  <si>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</si>
  <si>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</si>
  <si>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</si>
  <si>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</si>
  <si>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</si>
  <si>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</si>
  <si>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</si>
  <si>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</si>
  <si>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</si>
  <si>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</si>
  <si>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</si>
  <si>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</si>
  <si>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</si>
  <si>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</si>
  <si>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</si>
  <si>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</si>
  <si>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</si>
  <si>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</si>
  <si>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</si>
  <si>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</si>
  <si>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</si>
  <si>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</si>
  <si>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</si>
  <si>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</si>
  <si>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</si>
  <si>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</si>
  <si>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</si>
  <si>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</si>
  <si>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</si>
  <si>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</si>
  <si>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</si>
  <si>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</si>
  <si>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</si>
  <si>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</si>
  <si>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</si>
  <si>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</si>
  <si>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</si>
  <si>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</si>
  <si>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</si>
  <si>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</si>
  <si>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</si>
  <si>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</si>
  <si>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</si>
  <si>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</si>
  <si>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</si>
  <si>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</si>
  <si>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</si>
  <si>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</si>
  <si>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</si>
  <si>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</si>
  <si>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</si>
  <si>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</si>
  <si>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</si>
  <si>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</si>
  <si>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</si>
  <si>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</si>
  <si>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</si>
  <si>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</si>
  <si>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</si>
  <si>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</si>
  <si>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</si>
  <si>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</si>
  <si>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</si>
  <si>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</si>
  <si>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</si>
  <si>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</si>
  <si>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</si>
  <si>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</si>
  <si>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</si>
  <si>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</si>
  <si>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</si>
  <si>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</si>
  <si>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</si>
  <si>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</si>
  <si>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</si>
  <si>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</si>
  <si>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</si>
  <si>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</si>
  <si>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</si>
  <si>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</si>
  <si>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</si>
  <si>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</si>
  <si>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</si>
  <si>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</si>
  <si>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</si>
  <si>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</si>
  <si>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</si>
  <si>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</si>
  <si>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</si>
  <si>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</si>
  <si>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</si>
  <si>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</si>
  <si>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</si>
  <si>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</si>
  <si>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</si>
  <si>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</si>
  <si>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</si>
  <si>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</si>
  <si>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</si>
  <si>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</si>
  <si>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</si>
  <si>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</si>
  <si>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</si>
  <si>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</si>
  <si>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</si>
  <si>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</si>
  <si>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</si>
  <si>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</si>
  <si>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</si>
  <si>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</si>
  <si>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</si>
  <si>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</si>
  <si>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</si>
  <si>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</si>
  <si>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</si>
  <si>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</si>
  <si>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</si>
  <si>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</si>
  <si>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</si>
  <si>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</si>
  <si>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</si>
  <si>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</si>
  <si>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</si>
  <si>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</si>
  <si>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</si>
  <si>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</si>
  <si>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</si>
  <si>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</si>
  <si>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</si>
  <si>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</si>
  <si>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</si>
  <si>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</si>
  <si>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</si>
  <si>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</si>
  <si>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</si>
  <si>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</si>
  <si>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</si>
  <si>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</si>
  <si>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</si>
  <si>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</si>
  <si>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</si>
  <si>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</si>
  <si>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</si>
  <si>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</si>
  <si>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</si>
  <si>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</si>
  <si>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</si>
  <si>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</si>
  <si>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</si>
  <si>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</si>
  <si>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</si>
  <si>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</si>
  <si>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</si>
  <si>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</si>
  <si>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</si>
  <si>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</si>
  <si>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</si>
  <si>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</si>
  <si>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</si>
  <si>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</si>
  <si>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</si>
  <si>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</si>
  <si>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</si>
  <si>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</si>
  <si>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</si>
  <si>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</si>
  <si>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</si>
  <si>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</si>
  <si>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</si>
  <si>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</si>
  <si>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</si>
  <si>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</si>
  <si>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</si>
  <si>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</si>
  <si>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</si>
  <si>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</si>
  <si>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</si>
  <si>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</si>
  <si>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</si>
  <si>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</si>
  <si>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</si>
  <si>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</si>
  <si>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</si>
  <si>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</si>
  <si>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</si>
  <si>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</si>
  <si>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</si>
  <si>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</si>
  <si>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</si>
  <si>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</si>
  <si>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</si>
  <si>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</si>
  <si>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</si>
  <si>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</si>
  <si>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</si>
  <si>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</si>
  <si>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</si>
  <si>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</si>
  <si>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</si>
  <si>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</si>
  <si>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</si>
  <si>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</si>
  <si>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</si>
  <si>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</si>
  <si>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</si>
  <si>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</si>
  <si>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</si>
  <si>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</si>
  <si>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</si>
  <si>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</si>
  <si>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</si>
  <si>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</si>
  <si>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</si>
  <si>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</si>
  <si>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</si>
  <si>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</si>
  <si>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</si>
  <si>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</si>
  <si>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</si>
  <si>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</si>
  <si>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</si>
  <si>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</si>
  <si>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</si>
  <si>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</si>
  <si>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</si>
  <si>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</si>
  <si>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</si>
  <si>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</si>
  <si>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</si>
  <si>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</si>
  <si>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</si>
  <si>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</si>
  <si>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</si>
  <si>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</si>
  <si>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</si>
  <si>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</si>
  <si>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</si>
  <si>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</si>
  <si>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</si>
  <si>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</si>
  <si>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</si>
  <si>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</si>
  <si>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</si>
  <si>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</si>
  <si>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</si>
  <si>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</si>
  <si>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</si>
  <si>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</si>
  <si>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</si>
  <si>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</si>
  <si>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</si>
  <si>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</si>
  <si>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</si>
  <si>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</si>
  <si>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</si>
  <si>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</si>
  <si>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</si>
  <si>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</si>
  <si>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</si>
  <si>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</si>
  <si>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</si>
  <si>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</si>
  <si>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</si>
  <si>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</si>
  <si>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</si>
  <si>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</si>
  <si>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</si>
  <si>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</si>
  <si>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</si>
  <si>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</si>
  <si>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</si>
  <si>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</si>
  <si>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</si>
  <si>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</si>
  <si>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</si>
  <si>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</si>
  <si>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</si>
  <si>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</si>
  <si>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</si>
  <si>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</si>
  <si>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</si>
  <si>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</si>
  <si>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</si>
  <si>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</si>
  <si>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</si>
  <si>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</si>
  <si>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</si>
  <si>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</si>
  <si>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</si>
  <si>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</si>
  <si>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</si>
  <si>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</si>
  <si>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</si>
  <si>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</si>
  <si>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</si>
  <si>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</si>
  <si>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</si>
  <si>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</si>
  <si>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</si>
  <si>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</si>
  <si>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</si>
  <si>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</si>
  <si>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</si>
  <si>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</si>
  <si>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</si>
  <si>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</si>
  <si>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</si>
  <si>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</si>
  <si>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</si>
  <si>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</si>
  <si>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</si>
  <si>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</si>
  <si>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</si>
  <si>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</si>
  <si>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</si>
  <si>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</si>
  <si>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</si>
  <si>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</si>
  <si>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</si>
  <si>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</si>
  <si>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</si>
  <si>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</si>
  <si>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</si>
  <si>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</si>
  <si>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</si>
  <si>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</si>
  <si>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</si>
  <si>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</si>
  <si>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</si>
  <si>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</si>
  <si>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</si>
  <si>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</si>
  <si>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</si>
  <si>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</si>
  <si>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</si>
  <si>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</si>
  <si>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</si>
  <si>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</si>
  <si>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</si>
  <si>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</si>
  <si>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</si>
  <si>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</si>
  <si>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</si>
  <si>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</si>
  <si>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</si>
  <si>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</si>
  <si>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</si>
  <si>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</si>
  <si>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</si>
  <si>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</si>
  <si>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</si>
  <si>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</si>
  <si>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</si>
  <si>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</si>
  <si>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</si>
  <si>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</si>
  <si>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</si>
  <si>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</si>
  <si>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</si>
  <si>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</si>
  <si>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</si>
  <si>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</si>
  <si>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</si>
  <si>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</si>
  <si>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</si>
  <si>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</si>
  <si>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</si>
  <si>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</si>
  <si>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</si>
  <si>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</si>
  <si>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</si>
  <si>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</si>
  <si>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</si>
  <si>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</si>
  <si>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</si>
  <si>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</si>
  <si>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</si>
  <si>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</si>
  <si>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</si>
  <si>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</si>
  <si>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</si>
  <si>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</si>
  <si>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</si>
  <si>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</si>
  <si>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</si>
  <si>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</si>
  <si>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</si>
  <si>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</si>
  <si>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</si>
  <si>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</si>
  <si>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</si>
  <si>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</si>
  <si>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</si>
  <si>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</si>
  <si>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</si>
  <si>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</si>
  <si>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</si>
  <si>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</si>
  <si>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</si>
  <si>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</si>
  <si>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</si>
  <si>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</si>
  <si>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</si>
  <si>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</si>
  <si>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</si>
  <si>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</si>
  <si>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</si>
  <si>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</si>
  <si>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</si>
  <si>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</si>
  <si>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</si>
  <si>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</si>
  <si>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</si>
  <si>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</si>
  <si>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</si>
  <si>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</si>
  <si>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</si>
  <si>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</si>
  <si>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</si>
  <si>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</si>
  <si>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</si>
  <si>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</si>
  <si>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</si>
  <si>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</si>
  <si>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</si>
  <si>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</si>
  <si>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</si>
  <si>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</si>
  <si>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</si>
  <si>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</si>
  <si>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</si>
  <si>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</si>
  <si>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</si>
  <si>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</si>
  <si>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</si>
  <si>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</si>
  <si>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</si>
  <si>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</si>
  <si>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</si>
  <si>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</si>
  <si>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</si>
  <si>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</si>
  <si>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</si>
  <si>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</si>
  <si>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</si>
  <si>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</si>
  <si>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</si>
  <si>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</si>
  <si>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</si>
  <si>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</si>
  <si>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</si>
  <si>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</si>
  <si>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</si>
  <si>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</si>
  <si>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</si>
  <si>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</si>
  <si>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</si>
  <si>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</si>
  <si>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</si>
  <si>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</si>
  <si>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</si>
  <si>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</si>
  <si>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</si>
  <si>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</si>
  <si>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</si>
  <si>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</si>
  <si>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</si>
  <si>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</si>
  <si>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</si>
  <si>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</si>
  <si>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</si>
  <si>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</si>
  <si>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</si>
  <si>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</si>
  <si>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</si>
  <si>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</si>
  <si>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</si>
  <si>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</si>
  <si>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</si>
  <si>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</si>
  <si>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</si>
  <si>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</si>
  <si>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</si>
  <si>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</si>
  <si>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</si>
  <si>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</si>
  <si>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</si>
  <si>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</si>
  <si>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</si>
  <si>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</si>
  <si>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</si>
  <si>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</si>
  <si>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</si>
  <si>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</si>
  <si>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</si>
  <si>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</si>
  <si>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</si>
  <si>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</si>
  <si>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</si>
  <si>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</si>
  <si>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</si>
  <si>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</si>
  <si>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</si>
  <si>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</si>
  <si>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</si>
  <si>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</si>
  <si>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</si>
  <si>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</si>
  <si>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</si>
  <si>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</si>
  <si>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</si>
  <si>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</si>
  <si>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</si>
  <si>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</si>
  <si>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</si>
  <si>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</si>
  <si>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</si>
  <si>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</si>
  <si>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</si>
  <si>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</si>
  <si>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</si>
  <si>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</si>
  <si>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</si>
  <si>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</si>
  <si>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</si>
  <si>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</si>
  <si>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</si>
  <si>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</si>
  <si>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</si>
  <si>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</si>
  <si>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</si>
  <si>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</si>
  <si>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</si>
  <si>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</si>
  <si>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</si>
  <si>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</si>
  <si>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</si>
  <si>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</si>
  <si>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</si>
  <si>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</si>
  <si>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</si>
  <si>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</si>
  <si>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</si>
  <si>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</si>
  <si>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</si>
  <si>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</si>
  <si>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</si>
  <si>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</si>
  <si>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</si>
  <si>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</si>
  <si>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</si>
  <si>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</si>
  <si>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</si>
  <si>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</si>
  <si>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</si>
  <si>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</si>
  <si>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</si>
  <si>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</si>
  <si>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</si>
  <si>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</si>
  <si>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</si>
  <si>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</si>
  <si>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</si>
  <si>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</si>
  <si>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</si>
  <si>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</si>
  <si>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</si>
  <si>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</si>
  <si>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</si>
  <si>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</si>
  <si>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</si>
  <si>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</si>
  <si>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</si>
  <si>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</si>
  <si>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</si>
  <si>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</si>
  <si>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</si>
  <si>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</si>
  <si>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</si>
  <si>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</si>
  <si>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</si>
  <si>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</si>
  <si>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</si>
  <si>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</si>
  <si>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</si>
  <si>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</si>
  <si>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</si>
  <si>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</si>
  <si>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</si>
  <si>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</si>
  <si>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</si>
  <si>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</si>
  <si>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</si>
  <si>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</si>
  <si>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</si>
  <si>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</si>
  <si>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</si>
  <si>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</si>
  <si>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</si>
  <si>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</si>
  <si>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</si>
  <si>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</si>
  <si>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</si>
  <si>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</si>
  <si>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</si>
  <si>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</si>
  <si>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</si>
  <si>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</si>
  <si>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</si>
  <si>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</si>
  <si>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</si>
  <si>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</si>
  <si>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</si>
  <si>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</si>
  <si>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</si>
  <si>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</si>
  <si>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</si>
  <si>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</si>
  <si>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</si>
  <si>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</si>
  <si>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</si>
  <si>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</si>
  <si>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</si>
  <si>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</si>
  <si>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</si>
  <si>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</si>
  <si>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</si>
  <si>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</si>
  <si>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</si>
  <si>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</si>
  <si>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</si>
  <si>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</si>
  <si>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</si>
  <si>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</si>
  <si>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</si>
  <si>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</si>
  <si>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</si>
  <si>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</si>
  <si>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</si>
  <si>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</si>
  <si>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</si>
  <si>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</si>
  <si>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</si>
  <si>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</si>
  <si>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</si>
  <si>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</si>
  <si>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</si>
  <si>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</si>
  <si>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</si>
  <si>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</si>
  <si>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</si>
  <si>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</si>
  <si>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</si>
  <si>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</si>
  <si>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</si>
  <si>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</si>
  <si>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</si>
  <si>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</si>
  <si>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</si>
  <si>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</si>
  <si>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</si>
  <si>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</si>
  <si>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</si>
  <si>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</si>
  <si>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</si>
  <si>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</si>
  <si>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</si>
  <si>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</si>
  <si>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</si>
  <si>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</si>
  <si>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</si>
  <si>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</si>
  <si>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</si>
  <si>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</si>
  <si>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</si>
  <si>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</si>
  <si>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</si>
  <si>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</si>
  <si>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</si>
  <si>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</si>
  <si>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</si>
  <si>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</si>
  <si>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</si>
  <si>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</si>
  <si>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</si>
  <si>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</si>
  <si>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</si>
  <si>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</si>
  <si>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</si>
  <si>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</si>
  <si>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</si>
  <si>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</si>
  <si>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</si>
  <si>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</si>
  <si>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</si>
  <si>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</si>
  <si>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</si>
  <si>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</si>
  <si>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</si>
  <si>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</si>
  <si>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</si>
  <si>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</si>
  <si>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</si>
  <si>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</si>
  <si>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</si>
  <si>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</si>
  <si>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</si>
  <si>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</si>
  <si>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</si>
  <si>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</si>
  <si>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</si>
  <si>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</si>
  <si>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</si>
  <si>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</si>
  <si>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</si>
  <si>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</si>
  <si>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</si>
  <si>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</si>
  <si>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</si>
  <si>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</si>
  <si>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</si>
  <si>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</si>
  <si>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</si>
  <si>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</si>
  <si>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</si>
  <si>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</si>
  <si>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</si>
  <si>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</si>
  <si>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</si>
  <si>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</si>
  <si>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</si>
  <si>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</si>
  <si>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</si>
  <si>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</si>
  <si>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</si>
  <si>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</si>
  <si>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</si>
  <si>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</si>
  <si>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</si>
  <si>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</si>
  <si>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</si>
  <si>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</si>
  <si>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</si>
  <si>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</si>
  <si>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</si>
  <si>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</si>
  <si>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</si>
  <si>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</si>
  <si>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</si>
  <si>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</si>
  <si>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</si>
  <si>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</si>
  <si>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</si>
  <si>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</si>
  <si>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</si>
  <si>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</si>
  <si>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</si>
  <si>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</si>
  <si>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</si>
  <si>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</si>
  <si>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</si>
  <si>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</si>
  <si>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</si>
  <si>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</si>
  <si>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</si>
  <si>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</si>
  <si>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</si>
  <si>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</si>
  <si>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</si>
  <si>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</si>
  <si>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</si>
  <si>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</si>
  <si>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</si>
  <si>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</si>
  <si>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</si>
  <si>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</si>
  <si>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</si>
  <si>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</si>
  <si>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</si>
  <si>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</si>
  <si>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</si>
  <si>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</si>
  <si>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</si>
  <si>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</si>
  <si>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</si>
  <si>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</si>
  <si>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</si>
  <si>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</si>
  <si>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</si>
  <si>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</si>
  <si>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</si>
  <si>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</si>
  <si>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</si>
  <si>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</si>
  <si>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</si>
  <si>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</si>
  <si>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</si>
  <si>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</si>
  <si>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</si>
  <si>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</si>
  <si>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</si>
  <si>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</si>
  <si>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</si>
  <si>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</si>
  <si>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</si>
  <si>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</si>
  <si>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</si>
  <si>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</si>
  <si>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</si>
  <si>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</si>
  <si>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</si>
  <si>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</si>
  <si>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</si>
  <si>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</si>
  <si>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</si>
  <si>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</si>
  <si>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</si>
  <si>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</si>
  <si>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</si>
  <si>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</si>
  <si>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</si>
  <si>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</si>
  <si>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</si>
  <si>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</si>
  <si>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</si>
  <si>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</si>
  <si>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</si>
  <si>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</si>
  <si>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</si>
  <si>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</si>
  <si>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</si>
  <si>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</si>
  <si>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</si>
  <si>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</si>
  <si>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</si>
  <si>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</si>
  <si>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</si>
  <si>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</si>
  <si>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</si>
  <si>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</si>
  <si>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</si>
  <si>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</si>
  <si>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</si>
  <si>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</si>
  <si>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</si>
  <si>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</si>
  <si>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</si>
  <si>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</si>
  <si>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</si>
  <si>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</si>
  <si>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</si>
  <si>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</si>
  <si>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</si>
  <si>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</si>
  <si>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</si>
  <si>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</si>
  <si>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</si>
  <si>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</si>
  <si>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</si>
  <si>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</si>
  <si>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</si>
  <si>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</si>
  <si>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</si>
  <si>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</si>
  <si>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</si>
  <si>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</si>
  <si>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</si>
  <si>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</si>
  <si>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</si>
  <si>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</si>
  <si>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</si>
  <si>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</si>
  <si>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</si>
  <si>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</si>
  <si>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</si>
  <si>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</si>
  <si>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</si>
  <si>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</si>
  <si>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</si>
  <si>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</si>
  <si>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</si>
  <si>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</si>
  <si>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</si>
  <si>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</si>
  <si>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</si>
  <si>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</si>
  <si>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</si>
  <si>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</si>
  <si>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</si>
  <si>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</si>
  <si>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</si>
  <si>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</si>
  <si>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</si>
  <si>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</si>
  <si>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</si>
  <si>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</si>
  <si>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</si>
  <si>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</si>
  <si>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</si>
  <si>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</si>
  <si>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</si>
  <si>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</si>
  <si>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</si>
  <si>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</si>
  <si>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</si>
  <si>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</si>
  <si>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</si>
  <si>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</si>
  <si>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</si>
  <si>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</si>
  <si>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</si>
  <si>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</si>
  <si>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</si>
  <si>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</si>
  <si>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</si>
  <si>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</si>
  <si>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</si>
  <si>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</si>
  <si>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</si>
  <si>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</si>
  <si>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</si>
  <si>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</si>
  <si>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</si>
  <si>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</si>
  <si>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</si>
  <si>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</si>
  <si>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</si>
  <si>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</si>
  <si>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</si>
  <si>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</si>
  <si>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</si>
  <si>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</si>
  <si>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</si>
  <si>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</si>
  <si>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</si>
  <si>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</si>
  <si>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</si>
  <si>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</si>
  <si>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</si>
  <si>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</si>
  <si>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</si>
  <si>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</si>
  <si>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</si>
  <si>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</si>
  <si>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</si>
  <si>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</si>
  <si>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</si>
  <si>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</si>
  <si>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</si>
  <si>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</si>
  <si>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</si>
  <si>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</si>
  <si>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</si>
  <si>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</si>
  <si>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</si>
  <si>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</si>
  <si>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</si>
  <si>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</si>
  <si>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</si>
  <si>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</si>
  <si>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</si>
  <si>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</si>
  <si>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</si>
  <si>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</si>
  <si>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</si>
  <si>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</si>
  <si>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</si>
  <si>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</si>
  <si>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</si>
  <si>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</si>
  <si>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</si>
  <si>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</si>
  <si>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</si>
  <si>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</si>
  <si>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</si>
  <si>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</si>
  <si>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</si>
  <si>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</si>
  <si>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</si>
  <si>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</si>
  <si>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</si>
  <si>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</si>
  <si>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</si>
  <si>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</si>
  <si>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</si>
  <si>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</si>
  <si>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</si>
  <si>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</si>
  <si>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</si>
  <si>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</si>
  <si>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</si>
  <si>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</si>
  <si>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</si>
  <si>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</si>
  <si>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</si>
  <si>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</si>
  <si>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</si>
  <si>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</si>
  <si>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</si>
  <si>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</si>
  <si>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</si>
  <si>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</si>
  <si>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</si>
  <si>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</si>
  <si>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</si>
  <si>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</si>
  <si>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</si>
  <si>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</si>
  <si>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</si>
  <si>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</si>
  <si>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</si>
  <si>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</si>
  <si>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</si>
  <si>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</si>
  <si>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</si>
  <si>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</si>
  <si>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</si>
  <si>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</si>
  <si>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</si>
  <si>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</si>
  <si>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</si>
  <si>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</si>
  <si>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</si>
  <si>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</si>
  <si>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</si>
  <si>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</si>
  <si>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</si>
  <si>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</si>
  <si>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</si>
  <si>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</si>
  <si>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</si>
  <si>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</si>
  <si>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</si>
  <si>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</si>
  <si>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</si>
  <si>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</si>
  <si>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</si>
  <si>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</si>
  <si>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</si>
  <si>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</si>
  <si>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</si>
  <si>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</si>
  <si>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</si>
  <si>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</si>
  <si>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</si>
  <si>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</si>
  <si>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</si>
  <si>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</si>
  <si>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</si>
  <si>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</si>
  <si>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</si>
  <si>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</si>
  <si>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</si>
  <si>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</si>
  <si>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</si>
  <si>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</si>
  <si>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</si>
  <si>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</si>
  <si>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</si>
  <si>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</si>
  <si>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</si>
  <si>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</si>
  <si>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</si>
  <si>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</si>
  <si>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</si>
  <si>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</si>
  <si>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</si>
  <si>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</si>
  <si>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</si>
  <si>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</si>
  <si>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</si>
  <si>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</si>
  <si>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</si>
  <si>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</si>
  <si>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</si>
  <si>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</si>
  <si>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</si>
  <si>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</si>
  <si>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</si>
  <si>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</si>
  <si>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</si>
  <si>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</si>
  <si>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</si>
  <si>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</si>
  <si>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</si>
  <si>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</si>
  <si>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</si>
  <si>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</si>
  <si>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</si>
  <si>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</si>
  <si>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</si>
  <si>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</si>
  <si>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</si>
  <si>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</si>
  <si>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</si>
  <si>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</si>
  <si>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</si>
  <si>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</si>
  <si>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</si>
  <si>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</si>
  <si>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</si>
  <si>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</si>
  <si>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</si>
  <si>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</si>
  <si>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</si>
  <si>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</si>
  <si>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</si>
  <si>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</si>
  <si>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</si>
  <si>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</si>
  <si>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</si>
  <si>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</si>
  <si>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</si>
  <si>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</si>
  <si>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</si>
  <si>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</si>
  <si>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</si>
  <si>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</si>
  <si>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</si>
  <si>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</si>
  <si>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</si>
  <si>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</si>
  <si>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</si>
  <si>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</si>
  <si>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</si>
  <si>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</si>
  <si>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</si>
  <si>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</si>
  <si>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</si>
  <si>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</si>
  <si>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</si>
  <si>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</si>
  <si>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</si>
  <si>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</si>
  <si>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</si>
  <si>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</si>
  <si>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</si>
  <si>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</si>
  <si>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</si>
  <si>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</si>
  <si>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</si>
  <si>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</si>
  <si>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</si>
  <si>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</si>
  <si>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</si>
  <si>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</si>
  <si>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</si>
  <si>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</si>
  <si>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</si>
  <si>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</si>
  <si>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</si>
  <si>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</si>
  <si>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</si>
  <si>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</si>
  <si>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</si>
  <si>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</si>
  <si>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</si>
  <si>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</si>
  <si>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</si>
  <si>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</si>
  <si>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</si>
  <si>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</si>
  <si>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</si>
  <si>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</si>
  <si>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</si>
  <si>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</si>
  <si>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</si>
  <si>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</si>
  <si>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</si>
  <si>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</si>
  <si>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</si>
  <si>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</si>
  <si>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</si>
  <si>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</si>
  <si>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</si>
  <si>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</si>
  <si>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</si>
  <si>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</si>
  <si>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</si>
  <si>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</si>
  <si>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</si>
  <si>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</si>
  <si>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</si>
  <si>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</si>
  <si>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</si>
  <si>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</si>
  <si>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</si>
  <si>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</si>
  <si>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</si>
  <si>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</si>
  <si>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</si>
  <si>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</si>
  <si>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</si>
  <si>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</si>
  <si>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</si>
  <si>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</si>
  <si>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</si>
  <si>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</si>
  <si>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</si>
  <si>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</si>
  <si>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</si>
  <si>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</si>
  <si>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</si>
  <si>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</si>
  <si>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</si>
  <si>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</si>
  <si>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</si>
  <si>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</si>
  <si>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</si>
  <si>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</si>
  <si>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</si>
  <si>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</si>
  <si>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</si>
  <si>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</si>
  <si>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</si>
  <si>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</si>
  <si>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</si>
  <si>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</si>
  <si>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</si>
  <si>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</si>
  <si>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</si>
  <si>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</si>
  <si>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</si>
  <si>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</si>
  <si>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</si>
  <si>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</si>
  <si>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</si>
  <si>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</si>
  <si>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</si>
  <si>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</si>
  <si>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</si>
  <si>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</si>
  <si>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</si>
  <si>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</si>
  <si>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</si>
  <si>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</si>
  <si>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</si>
  <si>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</si>
  <si>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</si>
  <si>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</si>
  <si>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</si>
  <si>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</si>
  <si>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</si>
  <si>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</si>
  <si>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</si>
  <si>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</si>
  <si>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</si>
  <si>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</si>
  <si>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</si>
  <si>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</si>
  <si>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</si>
  <si>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</si>
  <si>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</si>
  <si>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</si>
  <si>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</si>
  <si>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</si>
  <si>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</si>
  <si>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</si>
  <si>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</si>
  <si>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</si>
  <si>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</si>
  <si>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</si>
  <si>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</si>
  <si>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</si>
  <si>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</si>
  <si>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</si>
  <si>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</si>
  <si>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</si>
  <si>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</si>
  <si>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</si>
  <si>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</si>
  <si>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</si>
  <si>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</si>
  <si>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</si>
  <si>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</si>
  <si>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</si>
  <si>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</si>
  <si>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</si>
  <si>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</si>
  <si>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</si>
  <si>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</si>
  <si>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</si>
  <si>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</si>
  <si>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</si>
  <si>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</si>
  <si>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</si>
  <si>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</si>
  <si>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</si>
  <si>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</si>
  <si>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</si>
  <si>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</si>
  <si>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</si>
  <si>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</si>
  <si>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</si>
  <si>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</si>
  <si>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</si>
  <si>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</si>
  <si>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</si>
  <si>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</si>
  <si>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</si>
  <si>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</si>
  <si>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</si>
  <si>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</si>
  <si>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</si>
  <si>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</si>
  <si>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</si>
  <si>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</si>
  <si>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</si>
  <si>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</si>
  <si>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</si>
  <si>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</si>
  <si>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</si>
  <si>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</si>
  <si>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</si>
  <si>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</si>
  <si>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</si>
  <si>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</si>
  <si>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</si>
  <si>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</si>
  <si>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</si>
  <si>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</si>
  <si>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</si>
  <si>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</si>
  <si>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</si>
  <si>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</si>
  <si>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</si>
  <si>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</si>
  <si>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</si>
  <si>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</si>
  <si>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</si>
  <si>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</si>
  <si>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</si>
  <si>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</si>
  <si>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</si>
  <si>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</si>
  <si>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</si>
  <si>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</si>
  <si>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</si>
  <si>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</si>
  <si>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</si>
  <si>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</si>
  <si>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</si>
  <si>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</si>
  <si>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</si>
  <si>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</si>
  <si>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</si>
  <si>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</si>
  <si>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</si>
  <si>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</si>
  <si>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</si>
  <si>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</si>
  <si>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</si>
  <si>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</si>
  <si>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</si>
  <si>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</si>
  <si>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</si>
  <si>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</si>
  <si>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</si>
  <si>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</si>
  <si>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</si>
  <si>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</si>
  <si>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</si>
  <si>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</si>
  <si>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</si>
  <si>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</si>
  <si>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</si>
  <si>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</si>
  <si>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</si>
  <si>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</si>
  <si>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</si>
  <si>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</si>
  <si>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</si>
  <si>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</si>
  <si>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</si>
  <si>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</si>
  <si>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</si>
  <si>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</si>
  <si>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</si>
  <si>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</si>
  <si>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</si>
  <si>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</si>
  <si>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</si>
  <si>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</si>
  <si>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</si>
  <si>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</si>
  <si>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</si>
  <si>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</si>
  <si>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</si>
  <si>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</si>
  <si>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</si>
  <si>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</si>
  <si>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</si>
  <si>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</si>
  <si>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</si>
  <si>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</si>
  <si>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</si>
  <si>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</si>
  <si>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</si>
  <si>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</si>
  <si>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</si>
  <si>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</si>
  <si>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</si>
  <si>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</si>
  <si>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</si>
  <si>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</si>
  <si>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</si>
  <si>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</si>
  <si>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</si>
  <si>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</si>
  <si>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</si>
  <si>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</si>
  <si>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</si>
  <si>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</si>
  <si>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</si>
  <si>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</si>
  <si>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</si>
  <si>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</si>
  <si>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</si>
  <si>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</si>
  <si>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</si>
  <si>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</si>
  <si>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</si>
  <si>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</si>
  <si>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</si>
  <si>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</si>
  <si>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</si>
  <si>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</si>
  <si>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</si>
  <si>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</si>
  <si>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</si>
  <si>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</si>
  <si>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</si>
  <si>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</si>
  <si>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</si>
  <si>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</si>
  <si>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</si>
  <si>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</si>
  <si>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</si>
  <si>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</si>
  <si>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</si>
  <si>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</si>
  <si>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</si>
  <si>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</si>
  <si>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</si>
  <si>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</si>
  <si>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</si>
  <si>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</si>
  <si>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</si>
  <si>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</si>
  <si>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</si>
  <si>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</si>
  <si>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</si>
  <si>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</si>
  <si>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</si>
  <si>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</si>
  <si>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</si>
  <si>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</si>
  <si>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</si>
  <si>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</si>
  <si>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</si>
  <si>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</si>
  <si>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</si>
  <si>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</si>
  <si>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</si>
  <si>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</si>
  <si>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</si>
  <si>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</si>
  <si>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</si>
  <si>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</si>
  <si>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</si>
  <si>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</si>
  <si>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</si>
  <si>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</si>
  <si>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</si>
  <si>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</si>
  <si>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</si>
  <si>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</si>
  <si>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</si>
  <si>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</si>
  <si>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</si>
  <si>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</si>
  <si>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</si>
  <si>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</si>
  <si>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</si>
  <si>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</si>
  <si>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</si>
  <si>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</si>
  <si>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</si>
  <si>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</si>
  <si>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</si>
  <si>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</si>
  <si>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</si>
  <si>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</si>
  <si>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</si>
  <si>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</si>
  <si>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</si>
  <si>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</si>
  <si>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</si>
  <si>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</si>
  <si>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</si>
  <si>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</si>
  <si>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</si>
  <si>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</si>
  <si>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</si>
  <si>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</si>
  <si>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</si>
  <si>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</si>
  <si>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</si>
  <si>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</si>
  <si>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</si>
  <si>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</si>
  <si>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</si>
  <si>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</si>
  <si>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</si>
  <si>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</si>
  <si>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</si>
  <si>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</si>
  <si>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</si>
  <si>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</si>
  <si>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</si>
  <si>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</si>
  <si>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</si>
  <si>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</si>
  <si>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</si>
  <si>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</si>
  <si>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</si>
  <si>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</si>
  <si>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</si>
  <si>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</si>
  <si>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</si>
  <si>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</si>
  <si>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</si>
  <si>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</si>
  <si>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</si>
  <si>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</si>
  <si>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</si>
  <si>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</si>
  <si>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</si>
  <si>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</si>
  <si>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</si>
  <si>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</si>
  <si>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</si>
  <si>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</si>
  <si>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</si>
  <si>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</si>
  <si>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</si>
  <si>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</si>
  <si>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</si>
  <si>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</si>
  <si>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</si>
  <si>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</si>
  <si>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</si>
  <si>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</si>
  <si>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</si>
  <si>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</si>
  <si>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</si>
  <si>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</si>
  <si>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</si>
  <si>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</si>
  <si>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</si>
  <si>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</si>
  <si>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</si>
  <si>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</si>
  <si>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</si>
  <si>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</si>
  <si>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</si>
  <si>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</si>
  <si>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</si>
  <si>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</si>
  <si>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</si>
  <si>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</si>
  <si>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</si>
  <si>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</si>
  <si>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</si>
  <si>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</si>
  <si>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</si>
  <si>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</si>
  <si>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</si>
  <si>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</si>
  <si>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</si>
  <si>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</si>
  <si>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</si>
  <si>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</si>
  <si>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</si>
  <si>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</si>
  <si>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</si>
  <si>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</si>
  <si>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</si>
  <si>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</si>
  <si>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</si>
  <si>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</si>
  <si>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</si>
  <si>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</si>
  <si>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</si>
  <si>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</si>
  <si>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</si>
  <si>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</si>
  <si>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</si>
  <si>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</si>
  <si>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</si>
  <si>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</si>
  <si>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</si>
  <si>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</si>
  <si>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</si>
  <si>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</si>
  <si>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</si>
  <si>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</si>
  <si>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</si>
  <si>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</si>
  <si>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</si>
  <si>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</si>
  <si>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</si>
  <si>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</si>
  <si>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</si>
  <si>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</si>
  <si>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</si>
  <si>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</si>
  <si>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</si>
  <si>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</si>
  <si>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</si>
  <si>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</si>
  <si>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</si>
  <si>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</si>
  <si>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</si>
  <si>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</si>
  <si>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</si>
  <si>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</si>
  <si>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</si>
  <si>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</si>
  <si>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</si>
  <si>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</si>
  <si>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</si>
  <si>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</si>
  <si>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</si>
  <si>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</si>
  <si>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</si>
  <si>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</si>
  <si>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</si>
  <si>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</si>
  <si>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</si>
  <si>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</si>
  <si>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</si>
  <si>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</si>
  <si>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</si>
  <si>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</si>
  <si>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</si>
  <si>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</si>
  <si>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</si>
  <si>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</si>
  <si>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</si>
  <si>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</si>
  <si>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</si>
  <si>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</si>
  <si>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</si>
  <si>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</si>
  <si>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</si>
  <si>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</si>
  <si>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</si>
  <si>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</si>
  <si>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</si>
  <si>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</si>
  <si>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</si>
  <si>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</si>
  <si>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</si>
  <si>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</si>
  <si>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</si>
  <si>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</si>
  <si>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</si>
  <si>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</si>
  <si>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</si>
  <si>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</si>
  <si>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</si>
  <si>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</si>
  <si>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</si>
  <si>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</si>
  <si>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</si>
  <si>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</si>
  <si>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</si>
  <si>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</si>
  <si>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</si>
  <si>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</si>
  <si>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</si>
  <si>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</si>
  <si>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</si>
  <si>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</si>
  <si>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</si>
  <si>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</si>
  <si>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</si>
  <si>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</si>
  <si>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</si>
  <si>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</si>
  <si>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</si>
  <si>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</si>
  <si>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</si>
  <si>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</si>
  <si>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</si>
  <si>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</si>
  <si>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</si>
  <si>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</si>
  <si>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</si>
  <si>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</si>
  <si>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</si>
  <si>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</si>
  <si>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</si>
  <si>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</si>
  <si>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</si>
  <si>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</si>
  <si>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</si>
  <si>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</si>
  <si>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</si>
  <si>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</si>
  <si>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</si>
  <si>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</si>
  <si>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</si>
  <si>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</si>
  <si>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</si>
  <si>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</si>
  <si>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</si>
  <si>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</si>
  <si>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</si>
  <si>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</si>
  <si>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</si>
  <si>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</si>
  <si>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</si>
  <si>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</si>
  <si>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</si>
  <si>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</si>
  <si>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</si>
  <si>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</si>
  <si>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</si>
  <si>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</si>
  <si>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</si>
  <si>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</si>
  <si>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</si>
  <si>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</si>
  <si>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</si>
  <si>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</si>
  <si>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</si>
  <si>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</si>
  <si>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</si>
  <si>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</si>
  <si>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</si>
  <si>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</si>
  <si>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</si>
  <si>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</si>
  <si>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</si>
  <si>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</si>
  <si>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</si>
  <si>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</si>
  <si>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</si>
  <si>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</si>
  <si>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</si>
  <si>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</si>
  <si>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</si>
  <si>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</si>
  <si>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</si>
  <si>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</si>
  <si>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</si>
  <si>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</si>
  <si>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</si>
  <si>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</si>
  <si>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</si>
  <si>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</si>
  <si>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</si>
  <si>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</si>
  <si>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</si>
  <si>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</si>
  <si>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</si>
  <si>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</si>
  <si>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</si>
  <si>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</si>
  <si>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</si>
  <si>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</si>
  <si>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</si>
  <si>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</si>
  <si>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</si>
  <si>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</si>
  <si>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</si>
  <si>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</si>
  <si>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</si>
  <si>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</si>
  <si>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</si>
  <si>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</si>
  <si>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</si>
  <si>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</si>
  <si>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</si>
  <si>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</si>
  <si>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</si>
  <si>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</si>
  <si>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</si>
  <si>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</si>
  <si>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</si>
  <si>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</si>
  <si>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</si>
  <si>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</si>
  <si>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</si>
  <si>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</si>
  <si>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</si>
  <si>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</si>
  <si>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</si>
  <si>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</si>
  <si>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</si>
  <si>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</si>
  <si>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</si>
  <si>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</si>
  <si>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</si>
  <si>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</si>
  <si>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</si>
  <si>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</si>
  <si>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</si>
  <si>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</si>
  <si>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</si>
  <si>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</si>
  <si>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</si>
  <si>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</si>
  <si>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</si>
  <si>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</si>
  <si>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</si>
  <si>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</si>
  <si>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</si>
  <si>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</si>
  <si>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</si>
  <si>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</si>
  <si>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</si>
  <si>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</si>
  <si>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</si>
  <si>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</si>
  <si>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</si>
  <si>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</si>
  <si>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</si>
  <si>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</si>
  <si>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</si>
  <si>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</si>
  <si>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</si>
  <si>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</si>
  <si>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</si>
  <si>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</si>
  <si>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</si>
  <si>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</si>
  <si>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</si>
  <si>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</si>
  <si>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</si>
  <si>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</si>
  <si>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</si>
  <si>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</si>
  <si>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</si>
  <si>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</si>
  <si>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</si>
  <si>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</si>
  <si>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</si>
  <si>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</si>
  <si>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</si>
  <si>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</si>
  <si>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</si>
  <si>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</si>
  <si>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</si>
  <si>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</si>
  <si>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</si>
  <si>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</si>
  <si>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</si>
  <si>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</si>
  <si>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</si>
  <si>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</si>
  <si>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</si>
  <si>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</si>
  <si>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</si>
  <si>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</si>
  <si>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</si>
  <si>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</si>
  <si>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</si>
  <si>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</si>
  <si>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</si>
  <si>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</si>
  <si>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</si>
  <si>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</si>
  <si>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</si>
  <si>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</si>
  <si>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</si>
  <si>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</si>
  <si>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</si>
  <si>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</si>
  <si>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</si>
  <si>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</si>
  <si>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</si>
  <si>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</si>
  <si>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</si>
  <si>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</si>
  <si>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</si>
  <si>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</si>
  <si>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</si>
  <si>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</si>
  <si>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</si>
  <si>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</si>
  <si>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</si>
  <si>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</si>
  <si>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</si>
  <si>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</si>
  <si>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</si>
  <si>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</si>
  <si>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</si>
  <si>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</si>
  <si>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</si>
  <si>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</si>
  <si>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</si>
  <si>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</si>
  <si>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</si>
  <si>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</si>
  <si>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</si>
  <si>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</si>
  <si>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</si>
  <si>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</si>
  <si>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</si>
  <si>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</si>
  <si>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</si>
  <si>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</si>
  <si>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</si>
  <si>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</si>
  <si>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</si>
  <si>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</si>
  <si>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</si>
  <si>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</si>
  <si>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</si>
  <si>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</si>
  <si>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</si>
  <si>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</si>
  <si>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</si>
  <si>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</si>
  <si>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</si>
  <si>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</si>
  <si>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</si>
  <si>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</si>
  <si>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</si>
  <si>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</si>
  <si>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</si>
  <si>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</si>
  <si>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</si>
  <si>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</si>
  <si>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</si>
  <si>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</si>
  <si>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</si>
  <si>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</si>
  <si>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</si>
  <si>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</si>
  <si>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</si>
  <si>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</si>
  <si>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</si>
  <si>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</si>
  <si>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</si>
  <si>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</si>
  <si>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</si>
  <si>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</si>
  <si>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</si>
  <si>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</si>
  <si>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</si>
  <si>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</si>
  <si>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</si>
  <si>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</si>
  <si>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</si>
  <si>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</si>
  <si>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</si>
  <si>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</si>
  <si>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</si>
  <si>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</si>
  <si>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</si>
  <si>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</si>
  <si>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</si>
  <si>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</si>
  <si>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</si>
  <si>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</si>
  <si>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</si>
  <si>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</si>
  <si>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</si>
  <si>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</si>
  <si>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</si>
  <si>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</si>
  <si>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</si>
  <si>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</si>
  <si>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</si>
  <si>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</si>
  <si>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</si>
  <si>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</si>
  <si>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</si>
  <si>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</si>
  <si>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</si>
  <si>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</si>
  <si>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</si>
  <si>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</si>
  <si>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</si>
  <si>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</si>
  <si>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</si>
  <si>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</si>
  <si>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</si>
  <si>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</si>
  <si>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</si>
  <si>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</si>
  <si>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</si>
  <si>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</si>
  <si>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</si>
  <si>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</si>
  <si>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</si>
  <si>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</si>
  <si>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</si>
  <si>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</si>
  <si>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</si>
  <si>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</si>
  <si>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</si>
  <si>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</si>
  <si>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</si>
  <si>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</si>
  <si>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</si>
  <si>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</si>
  <si>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</si>
  <si>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</si>
  <si>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</si>
  <si>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</si>
  <si>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</si>
  <si>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</si>
  <si>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</si>
  <si>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</si>
  <si>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</si>
  <si>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</si>
  <si>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</si>
  <si>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</si>
  <si>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</si>
  <si>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</si>
  <si>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</si>
  <si>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</si>
  <si>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</si>
  <si>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</si>
  <si>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</si>
  <si>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</si>
  <si>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</si>
  <si>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</si>
  <si>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</si>
  <si>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</si>
  <si>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</si>
  <si>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</si>
  <si>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</si>
  <si>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</si>
  <si>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</si>
  <si>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</si>
  <si>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</si>
  <si>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</si>
  <si>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</si>
  <si>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</si>
  <si>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</si>
  <si>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</si>
  <si>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</si>
  <si>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</si>
  <si>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</si>
  <si>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</si>
  <si>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</si>
  <si>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</si>
  <si>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</si>
  <si>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</si>
  <si>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</si>
  <si>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</si>
  <si>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</si>
  <si>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</si>
  <si>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</si>
  <si>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</si>
  <si>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</si>
  <si>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</si>
  <si>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</si>
  <si>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</si>
  <si>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</si>
  <si>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</si>
  <si>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</si>
  <si>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</si>
  <si>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</si>
  <si>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</si>
  <si>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</si>
  <si>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</si>
  <si>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</si>
  <si>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</si>
  <si>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</si>
  <si>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</si>
  <si>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</si>
  <si>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</si>
  <si>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</si>
  <si>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</si>
  <si>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</si>
  <si>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</si>
  <si>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</si>
  <si>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</si>
  <si>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</si>
  <si>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</si>
  <si>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</si>
  <si>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</si>
  <si>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</si>
  <si>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</si>
  <si>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</si>
  <si>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</si>
  <si>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</si>
  <si>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</si>
  <si>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</si>
  <si>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</si>
  <si>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</si>
  <si>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</si>
  <si>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</si>
  <si>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</si>
  <si>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</si>
  <si>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</si>
  <si>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</si>
  <si>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</si>
  <si>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</si>
  <si>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</si>
  <si>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</si>
  <si>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</si>
  <si>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</si>
  <si>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</si>
  <si>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</si>
  <si>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</si>
  <si>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</si>
  <si>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</si>
  <si>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</si>
  <si>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</si>
  <si>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</si>
  <si>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</si>
  <si>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</si>
  <si>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</si>
  <si>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</si>
  <si>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</si>
  <si>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</si>
  <si>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</si>
  <si>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</si>
  <si>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</si>
  <si>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</si>
  <si>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</si>
  <si>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</si>
  <si>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</si>
  <si>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</si>
  <si>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</si>
  <si>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</si>
  <si>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</si>
  <si>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</si>
  <si>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</si>
  <si>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</si>
  <si>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</si>
  <si>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</si>
  <si>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</si>
  <si>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</si>
  <si>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</si>
  <si>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</si>
  <si>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</si>
  <si>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</si>
  <si>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</si>
  <si>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</si>
  <si>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</si>
  <si>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</si>
  <si>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</si>
  <si>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</si>
  <si>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</si>
  <si>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</si>
  <si>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</si>
  <si>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</si>
  <si>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</si>
  <si>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</si>
  <si>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</si>
  <si>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</si>
  <si>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</si>
  <si>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</si>
  <si>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</si>
  <si>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</si>
  <si>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</si>
  <si>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</si>
  <si>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</si>
  <si>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</si>
  <si>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</si>
  <si>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</si>
  <si>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</si>
  <si>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</si>
  <si>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</si>
  <si>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</si>
  <si>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</si>
  <si>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</si>
  <si>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</si>
  <si>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</si>
  <si>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</si>
  <si>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</si>
  <si>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</si>
  <si>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</si>
  <si>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</si>
  <si>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</si>
  <si>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</si>
  <si>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</si>
  <si>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</si>
  <si>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</si>
  <si>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</si>
  <si>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</si>
  <si>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</si>
  <si>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</si>
  <si>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</si>
  <si>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</si>
  <si>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</si>
  <si>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</si>
  <si>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</si>
  <si>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</si>
  <si>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</si>
  <si>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</si>
  <si>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</si>
  <si>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</si>
  <si>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</si>
  <si>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</si>
  <si>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</si>
  <si>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</si>
  <si>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</si>
  <si>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</si>
  <si>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</si>
  <si>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</si>
  <si>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</si>
  <si>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</si>
  <si>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</si>
  <si>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</si>
  <si>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</si>
  <si>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</si>
  <si>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</si>
  <si>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</si>
  <si>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</si>
  <si>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</si>
  <si>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</si>
  <si>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</si>
  <si>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</si>
  <si>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</si>
  <si>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</si>
  <si>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</si>
  <si>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</si>
  <si>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</si>
  <si>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</si>
  <si>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</si>
  <si>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</si>
  <si>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</si>
  <si>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</si>
  <si>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</si>
  <si>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</si>
  <si>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</si>
  <si>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</si>
  <si>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</si>
  <si>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</si>
  <si>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</si>
  <si>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</si>
  <si>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</si>
  <si>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</si>
  <si>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</si>
  <si>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</si>
  <si>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</si>
  <si>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</si>
  <si>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</si>
  <si>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</si>
  <si>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</si>
  <si>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</si>
  <si>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</si>
  <si>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</si>
  <si>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</si>
  <si>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</si>
  <si>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</si>
  <si>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</si>
  <si>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</si>
  <si>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</si>
  <si>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</si>
  <si>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</si>
  <si>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</si>
  <si>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</si>
  <si>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</si>
  <si>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</si>
  <si>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</si>
  <si>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</si>
  <si>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</si>
  <si>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</si>
  <si>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</si>
  <si>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</si>
  <si>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</si>
  <si>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</si>
  <si>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</si>
  <si>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</si>
  <si>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</si>
  <si>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</si>
  <si>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</si>
  <si>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</si>
  <si>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</si>
  <si>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</si>
  <si>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</si>
  <si>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</si>
  <si>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</si>
  <si>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</si>
  <si>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</si>
  <si>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</si>
  <si>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</si>
  <si>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</si>
  <si>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</si>
  <si>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</si>
  <si>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</si>
  <si>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</si>
  <si>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</si>
  <si>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</si>
  <si>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</si>
  <si>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</si>
  <si>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</si>
  <si>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</si>
  <si>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</si>
  <si>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</si>
  <si>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</si>
  <si>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</si>
  <si>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</si>
  <si>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</si>
  <si>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</si>
  <si>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</si>
  <si>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</si>
  <si>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</si>
  <si>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</si>
  <si>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</si>
  <si>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</si>
  <si>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</si>
  <si>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</si>
  <si>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</si>
  <si>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</si>
  <si>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</si>
  <si>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</si>
  <si>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</si>
  <si>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</si>
  <si>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</si>
  <si>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</si>
  <si>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</si>
  <si>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</si>
  <si>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</si>
  <si>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</si>
  <si>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</si>
  <si>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</si>
  <si>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</si>
  <si>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</si>
  <si>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</si>
  <si>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</si>
  <si>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</si>
  <si>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</si>
  <si>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</si>
  <si>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</si>
  <si>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</si>
  <si>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</si>
  <si>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</si>
  <si>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</si>
  <si>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</si>
  <si>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</si>
  <si>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</si>
  <si>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</si>
  <si>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</si>
  <si>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</si>
  <si>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</si>
  <si>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</si>
  <si>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</si>
  <si>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</si>
  <si>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</si>
  <si>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</si>
  <si>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</si>
  <si>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</si>
  <si>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</si>
  <si>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</si>
  <si>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</si>
  <si>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</si>
  <si>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</si>
  <si>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</si>
  <si>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</si>
  <si>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</si>
  <si>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</si>
  <si>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</si>
  <si>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</si>
  <si>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</si>
  <si>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</si>
  <si>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</si>
  <si>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</si>
  <si>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</si>
  <si>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</si>
  <si>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</si>
  <si>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</si>
  <si>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</si>
  <si>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</si>
  <si>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</si>
  <si>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</si>
  <si>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</si>
  <si>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</si>
  <si>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</si>
  <si>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</si>
  <si>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</si>
  <si>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</si>
  <si>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</si>
  <si>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</si>
  <si>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</si>
  <si>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</si>
  <si>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</si>
  <si>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</si>
  <si>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</si>
  <si>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</si>
  <si>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</si>
  <si>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</si>
  <si>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</si>
  <si>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</si>
  <si>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</si>
  <si>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</si>
  <si>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</si>
  <si>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</si>
  <si>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</si>
  <si>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</si>
  <si>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</si>
  <si>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</si>
  <si>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</si>
  <si>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</si>
  <si>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</si>
  <si>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</si>
  <si>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</si>
  <si>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</si>
  <si>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</si>
  <si>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</si>
  <si>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</si>
  <si>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</si>
  <si>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</si>
  <si>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</si>
  <si>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</si>
  <si>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</si>
  <si>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</si>
  <si>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</si>
  <si>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</si>
  <si>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</si>
  <si>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</si>
  <si>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</si>
  <si>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</si>
  <si>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</si>
  <si>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</si>
  <si>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</si>
  <si>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</si>
  <si>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</si>
  <si>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</si>
  <si>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</si>
  <si>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</si>
  <si>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</si>
  <si>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</si>
  <si>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</si>
  <si>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</si>
  <si>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</si>
  <si>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</si>
  <si>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</si>
  <si>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</si>
  <si>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</si>
  <si>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</si>
  <si>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</si>
  <si>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</si>
  <si>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</si>
  <si>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</si>
  <si>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</si>
  <si>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</si>
  <si>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</si>
  <si>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</si>
  <si>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</si>
  <si>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</si>
  <si>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</si>
  <si>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</si>
  <si>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</si>
  <si>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</si>
  <si>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</si>
  <si>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</si>
  <si>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</si>
  <si>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</si>
  <si>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</si>
  <si>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</si>
  <si>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</si>
  <si>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</si>
  <si>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</si>
  <si>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</si>
  <si>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</si>
  <si>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</si>
  <si>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</si>
  <si>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</si>
  <si>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</si>
  <si>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</si>
  <si>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</si>
  <si>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</si>
  <si>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</si>
  <si>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</si>
  <si>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</si>
  <si>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</si>
  <si>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</si>
  <si>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</si>
  <si>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</si>
  <si>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</si>
  <si>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</si>
  <si>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</si>
  <si>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</si>
  <si>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</si>
  <si>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</si>
  <si>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</si>
  <si>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</si>
  <si>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</si>
  <si>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</si>
  <si>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</si>
  <si>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</si>
  <si>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</si>
  <si>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</si>
  <si>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</si>
  <si>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</si>
  <si>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</si>
  <si>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</si>
  <si>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</si>
  <si>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</si>
  <si>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</si>
  <si>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</si>
  <si>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</si>
  <si>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</si>
  <si>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</si>
  <si>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</si>
  <si>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</si>
  <si>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</si>
  <si>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</si>
  <si>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</si>
  <si>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</si>
  <si>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</si>
  <si>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</si>
  <si>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</si>
  <si>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</si>
  <si>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</si>
  <si>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</si>
  <si>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</si>
  <si>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</si>
  <si>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</si>
  <si>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</si>
  <si>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</si>
  <si>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</si>
  <si>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</si>
  <si>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</si>
  <si>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</si>
  <si>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</si>
  <si>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</si>
  <si>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</si>
  <si>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</si>
  <si>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</si>
  <si>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</si>
  <si>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</si>
  <si>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</si>
  <si>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</si>
  <si>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</si>
  <si>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</si>
  <si>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</si>
  <si>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</si>
  <si>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</si>
  <si>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</si>
  <si>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</si>
  <si>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</si>
  <si>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</si>
  <si>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</si>
  <si>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</si>
  <si>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</si>
  <si>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</si>
  <si>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</si>
  <si>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</si>
  <si>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</si>
  <si>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</si>
  <si>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</si>
  <si>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</si>
  <si>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</si>
  <si>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</si>
  <si>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</si>
  <si>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</si>
  <si>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</si>
  <si>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</si>
  <si>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</si>
  <si>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</si>
  <si>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</si>
  <si>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</si>
  <si>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</si>
  <si>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</si>
  <si>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</si>
  <si>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</si>
  <si>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</si>
  <si>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</si>
  <si>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</si>
  <si>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</si>
  <si>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</si>
  <si>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</si>
  <si>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</si>
  <si>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</si>
  <si>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</si>
  <si>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</si>
  <si>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</si>
  <si>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</si>
  <si>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</si>
  <si>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</si>
  <si>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</si>
  <si>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</si>
  <si>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</si>
  <si>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</si>
  <si>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</si>
  <si>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</si>
  <si>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</si>
  <si>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</si>
  <si>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</si>
  <si>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</si>
  <si>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</si>
  <si>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</si>
  <si>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</si>
  <si>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</si>
  <si>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</si>
  <si>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</si>
  <si>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</si>
  <si>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</si>
  <si>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</si>
  <si>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</si>
  <si>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</si>
  <si>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</si>
  <si>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</si>
  <si>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</si>
  <si>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</si>
  <si>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</si>
  <si>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</si>
  <si>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</si>
  <si>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</si>
  <si>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</si>
  <si>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</si>
  <si>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</si>
  <si>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</si>
  <si>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</si>
  <si>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</si>
  <si>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</si>
  <si>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</si>
  <si>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</si>
  <si>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</si>
  <si>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</si>
  <si>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</si>
  <si>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</si>
  <si>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</si>
  <si>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</si>
  <si>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</si>
  <si>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</si>
  <si>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</si>
  <si>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</si>
  <si>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</si>
  <si>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</si>
  <si>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</si>
  <si>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</si>
  <si>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</si>
  <si>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</si>
  <si>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</si>
  <si>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</si>
  <si>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</si>
  <si>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</si>
  <si>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</si>
  <si>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</si>
  <si>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</si>
  <si>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</si>
  <si>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</si>
  <si>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</si>
  <si>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</si>
  <si>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</si>
  <si>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</si>
  <si>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</si>
  <si>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</si>
  <si>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</si>
  <si>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</si>
  <si>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</si>
  <si>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</si>
  <si>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</si>
  <si>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</si>
  <si>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</si>
  <si>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</si>
  <si>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</si>
  <si>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</si>
  <si>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</si>
  <si>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</si>
  <si>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</si>
  <si>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</si>
  <si>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</si>
  <si>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</si>
  <si>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</si>
  <si>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</si>
  <si>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</si>
  <si>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</si>
  <si>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</si>
  <si>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</si>
  <si>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</si>
  <si>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</si>
  <si>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</si>
  <si>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</si>
  <si>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</si>
  <si>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</si>
  <si>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</si>
  <si>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</si>
  <si>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</si>
  <si>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</si>
  <si>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</si>
  <si>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</si>
  <si>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</si>
  <si>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</si>
  <si>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</si>
  <si>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</si>
  <si>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</si>
  <si>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</si>
  <si>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</si>
  <si>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</si>
  <si>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</si>
  <si>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</si>
  <si>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</si>
  <si>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</si>
  <si>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</si>
  <si>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</si>
  <si>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</si>
  <si>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</si>
  <si>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</si>
  <si>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</si>
  <si>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</si>
  <si>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</si>
  <si>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</si>
  <si>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</si>
  <si>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</si>
  <si>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</si>
  <si>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</si>
  <si>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</si>
  <si>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</si>
  <si>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</si>
  <si>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</si>
  <si>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</si>
  <si>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</si>
  <si>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</si>
  <si>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</si>
  <si>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</si>
  <si>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</si>
  <si>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</si>
  <si>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</si>
  <si>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</si>
  <si>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</si>
  <si>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</si>
  <si>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</si>
  <si>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</si>
  <si>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</si>
  <si>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</si>
  <si>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</si>
  <si>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</si>
  <si>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</si>
  <si>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</si>
  <si>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</si>
  <si>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</si>
  <si>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</si>
  <si>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</si>
  <si>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</si>
  <si>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</si>
  <si>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</si>
  <si>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</si>
  <si>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</si>
  <si>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</si>
  <si>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</si>
  <si>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</si>
  <si>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</si>
  <si>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</si>
  <si>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</si>
  <si>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</si>
  <si>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</si>
  <si>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</si>
  <si>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</si>
  <si>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</si>
  <si>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</si>
  <si>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</si>
  <si>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</si>
  <si>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</si>
  <si>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</si>
  <si>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</si>
  <si>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</si>
  <si>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</si>
  <si>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</si>
  <si>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</si>
  <si>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</si>
  <si>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</si>
  <si>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</si>
  <si>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</si>
  <si>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</si>
  <si>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</si>
  <si>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</si>
  <si>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</si>
  <si>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</si>
  <si>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</si>
  <si>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</si>
  <si>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</si>
  <si>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</si>
  <si>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</si>
  <si>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</si>
  <si>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</si>
  <si>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</si>
  <si>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</si>
  <si>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</si>
  <si>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</si>
  <si>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</si>
  <si>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</si>
  <si>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</si>
  <si>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</si>
  <si>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</si>
  <si>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</si>
  <si>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</si>
  <si>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</si>
  <si>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</si>
  <si>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</si>
  <si>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</si>
  <si>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</si>
  <si>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</si>
  <si>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</si>
  <si>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</si>
  <si>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</si>
  <si>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</si>
  <si>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</si>
  <si>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</si>
  <si>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</si>
  <si>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</si>
  <si>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</si>
  <si>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</si>
  <si>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</si>
  <si>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</si>
  <si>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</si>
  <si>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</si>
  <si>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</si>
  <si>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</si>
  <si>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</si>
  <si>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</si>
  <si>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</si>
  <si>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</si>
  <si>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</si>
  <si>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</si>
  <si>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</si>
  <si>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</si>
  <si>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</si>
  <si>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</si>
  <si>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</si>
  <si>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</si>
  <si>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</si>
  <si>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</si>
  <si>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</si>
  <si>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</si>
  <si>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</si>
  <si>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</si>
  <si>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</si>
  <si>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</si>
  <si>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</si>
  <si>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</si>
  <si>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</si>
  <si>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</si>
  <si>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</si>
  <si>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</si>
  <si>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</si>
  <si>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</si>
  <si>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</si>
  <si>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</si>
  <si>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</si>
  <si>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</si>
  <si>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</si>
  <si>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</si>
  <si>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</si>
  <si>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</si>
  <si>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</si>
  <si>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</si>
  <si>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</si>
  <si>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</si>
  <si>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</si>
  <si>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</si>
  <si>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</si>
  <si>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</si>
  <si>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</si>
  <si>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</si>
  <si>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</si>
  <si>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</si>
  <si>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</si>
  <si>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</si>
  <si>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</si>
  <si>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</si>
  <si>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</si>
  <si>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</si>
  <si>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</si>
  <si>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</si>
  <si>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</si>
  <si>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</si>
  <si>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</si>
  <si>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</si>
  <si>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</si>
  <si>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</si>
  <si>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</si>
  <si>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</si>
  <si>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</si>
  <si>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</si>
  <si>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</si>
  <si>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</si>
  <si>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</si>
  <si>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</si>
  <si>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</si>
  <si>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</si>
  <si>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</si>
  <si>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</si>
  <si>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</si>
  <si>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</si>
  <si>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</si>
  <si>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</si>
  <si>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</si>
  <si>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</si>
  <si>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</si>
  <si>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</si>
  <si>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</si>
  <si>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</si>
  <si>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</si>
  <si>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</si>
  <si>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</si>
  <si>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</si>
  <si>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</si>
  <si>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</si>
  <si>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</si>
  <si>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</si>
  <si>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</si>
  <si>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</si>
  <si>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</si>
  <si>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</si>
  <si>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</si>
  <si>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</si>
  <si>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</si>
  <si>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</si>
  <si>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</si>
  <si>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</si>
  <si>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</si>
  <si>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</si>
  <si>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</si>
  <si>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</si>
  <si>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</si>
  <si>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</si>
  <si>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</si>
  <si>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</si>
  <si>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</si>
  <si>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</si>
  <si>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</si>
  <si>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</si>
  <si>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</si>
  <si>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</si>
  <si>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</si>
  <si>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</si>
  <si>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</si>
  <si>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</si>
  <si>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</si>
  <si>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</si>
  <si>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</si>
  <si>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</si>
  <si>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</si>
  <si>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</si>
  <si>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</si>
  <si>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</si>
  <si>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</si>
  <si>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</si>
  <si>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</si>
  <si>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</si>
  <si>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</si>
  <si>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</si>
  <si>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</si>
  <si>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</si>
  <si>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</si>
  <si>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</si>
  <si>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</si>
  <si>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</si>
  <si>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</si>
  <si>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</si>
  <si>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</si>
  <si>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</si>
  <si>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</si>
  <si>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</si>
  <si>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</si>
  <si>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</si>
  <si>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</si>
  <si>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</si>
  <si>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</si>
  <si>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</si>
  <si>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</si>
  <si>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</si>
  <si>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</si>
  <si>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</si>
  <si>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</si>
  <si>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</si>
  <si>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</si>
  <si>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</si>
  <si>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</si>
  <si>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</si>
  <si>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</si>
  <si>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</si>
  <si>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</si>
  <si>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</si>
  <si>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</si>
  <si>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</si>
  <si>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</si>
  <si>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</si>
  <si>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</si>
  <si>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</si>
  <si>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</si>
  <si>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</si>
  <si>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</si>
  <si>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</si>
  <si>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</si>
  <si>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</si>
  <si>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</si>
  <si>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</si>
  <si>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</si>
  <si>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</si>
  <si>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</si>
  <si>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</si>
  <si>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</si>
  <si>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</si>
  <si>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</si>
  <si>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</si>
  <si>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</si>
  <si>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</si>
  <si>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</si>
  <si>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</si>
  <si>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</si>
  <si>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</si>
  <si>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</si>
  <si>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</si>
  <si>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</si>
  <si>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</si>
  <si>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</si>
  <si>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</si>
  <si>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</si>
  <si>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</si>
  <si>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</si>
  <si>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</si>
  <si>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</si>
  <si>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</si>
  <si>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</si>
  <si>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</si>
  <si>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</si>
  <si>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</si>
  <si>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</si>
  <si>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</si>
  <si>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</si>
  <si>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</si>
  <si>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</si>
  <si>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</si>
  <si>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</si>
  <si>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</si>
  <si>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</si>
  <si>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</si>
  <si>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</si>
  <si>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</si>
  <si>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</si>
  <si>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</si>
  <si>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</si>
  <si>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</si>
  <si>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</si>
  <si>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</si>
  <si>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</si>
  <si>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</si>
  <si>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</si>
  <si>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</si>
  <si>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</si>
  <si>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</si>
  <si>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</si>
  <si>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</si>
  <si>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</si>
  <si>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</si>
  <si>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</si>
  <si>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</si>
  <si>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</si>
  <si>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</si>
  <si>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</si>
  <si>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</si>
  <si>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</si>
  <si>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</si>
  <si>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</si>
  <si>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</si>
  <si>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</si>
  <si>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</si>
  <si>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</si>
  <si>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</si>
  <si>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</si>
  <si>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</si>
  <si>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</si>
  <si>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</si>
  <si>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</si>
  <si>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</si>
  <si>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</si>
  <si>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</si>
  <si>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</si>
  <si>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</si>
  <si>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</si>
  <si>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</si>
  <si>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</si>
  <si>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</si>
  <si>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</si>
  <si>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</si>
  <si>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</si>
  <si>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</si>
  <si>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</si>
  <si>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</si>
  <si>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</si>
  <si>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</si>
  <si>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</si>
  <si>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</si>
  <si>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</si>
  <si>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</si>
  <si>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</si>
  <si>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</si>
  <si>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</si>
  <si>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</si>
  <si>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</si>
  <si>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</si>
  <si>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</si>
  <si>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</si>
  <si>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</si>
  <si>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</si>
  <si>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</si>
  <si>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</si>
  <si>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</si>
  <si>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</si>
  <si>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</si>
  <si>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</si>
  <si>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</si>
  <si>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</si>
  <si>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</si>
  <si>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</si>
  <si>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</si>
  <si>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</si>
  <si>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</si>
  <si>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</si>
  <si>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</si>
  <si>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</si>
  <si>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</si>
  <si>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</si>
  <si>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</si>
  <si>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</si>
  <si>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</si>
  <si>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</si>
  <si>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</si>
  <si>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</si>
  <si>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</si>
  <si>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</si>
  <si>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</si>
  <si>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</si>
  <si>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</si>
  <si>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</si>
  <si>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</si>
  <si>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</si>
  <si>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</si>
  <si>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</si>
  <si>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</si>
  <si>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</si>
  <si>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</si>
  <si>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</si>
  <si>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</si>
  <si>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</si>
  <si>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</si>
  <si>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</si>
  <si>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</si>
  <si>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</si>
  <si>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</si>
  <si>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</si>
  <si>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</si>
  <si>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</si>
  <si>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</si>
  <si>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</si>
  <si>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</si>
  <si>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</si>
  <si>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</si>
  <si>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</si>
  <si>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</si>
  <si>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</si>
  <si>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</si>
  <si>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</si>
  <si>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</si>
  <si>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</si>
  <si>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</si>
  <si>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</si>
  <si>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</si>
  <si>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</si>
  <si>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</si>
  <si>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</si>
  <si>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</si>
  <si>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</si>
  <si>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</si>
  <si>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</si>
  <si>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</si>
  <si>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</si>
  <si>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</si>
  <si>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</si>
  <si>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</si>
  <si>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</si>
  <si>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</si>
  <si>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</si>
  <si>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</si>
  <si>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</si>
  <si>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</si>
  <si>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</si>
  <si>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</si>
  <si>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</si>
  <si>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</si>
  <si>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</si>
  <si>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</si>
  <si>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</si>
  <si>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</si>
  <si>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</si>
  <si>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</si>
  <si>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</si>
  <si>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</si>
  <si>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</si>
  <si>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</si>
  <si>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</si>
  <si>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</si>
  <si>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</si>
  <si>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</si>
  <si>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</si>
  <si>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</si>
  <si>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</si>
  <si>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</si>
  <si>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</si>
  <si>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</si>
  <si>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</si>
  <si>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</si>
  <si>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</si>
  <si>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</si>
  <si>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</si>
  <si>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</si>
  <si>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</si>
  <si>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</si>
  <si>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</si>
  <si>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</si>
  <si>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</si>
  <si>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</si>
  <si>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</si>
  <si>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</si>
  <si>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</si>
  <si>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</si>
  <si>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</si>
  <si>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</si>
  <si>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</si>
  <si>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</si>
  <si>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</si>
  <si>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</si>
  <si>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</si>
  <si>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</si>
  <si>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</si>
  <si>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</si>
  <si>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</si>
  <si>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</si>
  <si>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</si>
  <si>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</si>
  <si>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</si>
  <si>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</si>
  <si>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</si>
  <si>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</si>
  <si>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</si>
  <si>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</si>
  <si>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</si>
  <si>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</si>
  <si>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</si>
  <si>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</si>
  <si>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</si>
  <si>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</si>
  <si>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</si>
  <si>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</si>
  <si>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</si>
  <si>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</si>
  <si>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</si>
  <si>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</si>
  <si>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</si>
  <si>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</si>
  <si>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</si>
  <si>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</si>
  <si>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</si>
  <si>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</si>
  <si>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</si>
  <si>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</si>
  <si>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</si>
  <si>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</si>
  <si>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</si>
  <si>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</si>
  <si>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</si>
  <si>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</si>
  <si>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</si>
  <si>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</si>
  <si>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</si>
  <si>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</si>
  <si>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</si>
  <si>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</si>
  <si>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</si>
  <si>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</si>
  <si>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</si>
  <si>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</si>
  <si>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</si>
  <si>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</si>
  <si>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</si>
  <si>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</si>
  <si>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</si>
  <si>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</si>
  <si>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</si>
  <si>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</si>
  <si>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</si>
  <si>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</si>
  <si>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</si>
  <si>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</si>
  <si>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</si>
  <si>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</si>
  <si>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</si>
  <si>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</si>
  <si>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</si>
  <si>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</si>
  <si>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</si>
  <si>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</si>
  <si>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</si>
  <si>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</si>
  <si>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</si>
  <si>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</si>
  <si>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</si>
  <si>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</si>
  <si>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</si>
  <si>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</si>
  <si>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</si>
  <si>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</si>
  <si>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</si>
  <si>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</si>
  <si>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</si>
  <si>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</si>
  <si>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</si>
  <si>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</si>
  <si>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</si>
  <si>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</si>
  <si>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</si>
  <si>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</si>
  <si>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</si>
  <si>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</si>
  <si>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</si>
  <si>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</si>
  <si>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</si>
  <si>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</si>
  <si>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</si>
  <si>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</si>
  <si>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</si>
  <si>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</si>
  <si>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</si>
  <si>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</si>
  <si>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</si>
  <si>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</si>
  <si>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</si>
  <si>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</si>
  <si>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</si>
  <si>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</si>
  <si>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</si>
  <si>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</si>
  <si>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</si>
  <si>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</si>
  <si>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</si>
  <si>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</si>
  <si>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</si>
  <si>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</si>
  <si>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</si>
  <si>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</si>
  <si>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</si>
  <si>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</si>
  <si>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</si>
  <si>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</si>
  <si>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</si>
  <si>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</si>
  <si>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</si>
  <si>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</si>
  <si>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</si>
  <si>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</si>
  <si>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</si>
  <si>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</si>
  <si>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</si>
  <si>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</si>
  <si>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</si>
  <si>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</si>
  <si>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</si>
  <si>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</si>
  <si>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</si>
  <si>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</si>
  <si>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</si>
  <si>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</si>
  <si>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</si>
  <si>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</si>
  <si>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</si>
  <si>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</si>
  <si>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</si>
  <si>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</si>
  <si>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</si>
  <si>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</si>
  <si>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</si>
  <si>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</si>
  <si>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</si>
  <si>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</si>
  <si>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</si>
  <si>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</si>
  <si>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</si>
  <si>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</si>
  <si>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</si>
  <si>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</si>
  <si>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</si>
  <si>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</si>
  <si>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</si>
  <si>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</si>
  <si>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</si>
  <si>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</si>
  <si>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</si>
  <si>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</si>
  <si>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</si>
  <si>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</si>
  <si>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</si>
  <si>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</si>
  <si>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</si>
  <si>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</si>
  <si>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</si>
  <si>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</si>
  <si>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</si>
  <si>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</si>
  <si>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</si>
  <si>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</si>
  <si>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</si>
  <si>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</si>
  <si>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</si>
  <si>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</si>
  <si>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</si>
  <si>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</si>
  <si>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</si>
  <si>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</si>
  <si>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</si>
  <si>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</si>
  <si>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</si>
  <si>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</si>
  <si>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</si>
  <si>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</si>
  <si>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</si>
  <si>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</si>
  <si>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</si>
  <si>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</si>
  <si>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</si>
  <si>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</si>
  <si>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</si>
  <si>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</si>
  <si>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</si>
  <si>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</si>
  <si>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</si>
  <si>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</si>
  <si>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</si>
  <si>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</si>
  <si>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</si>
  <si>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</si>
  <si>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</si>
  <si>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</si>
  <si>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</si>
  <si>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</si>
  <si>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</si>
  <si>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</si>
  <si>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</si>
  <si>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</si>
  <si>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</si>
  <si>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</si>
  <si>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</si>
  <si>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</si>
  <si>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</si>
  <si>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</si>
  <si>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</si>
  <si>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</si>
  <si>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</si>
  <si>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</si>
  <si>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</si>
  <si>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</si>
  <si>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</si>
  <si>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</si>
  <si>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</si>
  <si>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</si>
  <si>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</si>
  <si>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</si>
  <si>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</si>
  <si>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</si>
  <si>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</si>
  <si>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</si>
  <si>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</si>
  <si>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</si>
  <si>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</si>
  <si>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</si>
  <si>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</si>
  <si>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</si>
  <si>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</si>
  <si>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</si>
  <si>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</si>
  <si>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</si>
  <si>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</si>
  <si>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</si>
  <si>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</si>
  <si>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</si>
  <si>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</si>
  <si>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</si>
  <si>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</si>
  <si>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</si>
  <si>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</si>
  <si>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</si>
  <si>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</si>
  <si>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</si>
  <si>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</si>
  <si>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</si>
  <si>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</si>
  <si>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</si>
  <si>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</si>
  <si>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</si>
  <si>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</si>
  <si>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</si>
  <si>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</si>
  <si>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</si>
  <si>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</si>
  <si>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</si>
  <si>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</si>
  <si>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</si>
  <si>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</si>
  <si>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</si>
  <si>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</si>
  <si>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</si>
  <si>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</si>
  <si>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</si>
  <si>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</si>
  <si>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</si>
  <si>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</si>
  <si>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</si>
  <si>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</si>
  <si>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</si>
  <si>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</si>
  <si>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</si>
  <si>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</si>
  <si>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</si>
  <si>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</si>
  <si>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</si>
  <si>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</si>
  <si>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</si>
  <si>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</si>
  <si>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</si>
  <si>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</si>
  <si>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</si>
  <si>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</si>
  <si>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</si>
  <si>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</si>
  <si>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</si>
  <si>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</si>
  <si>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</si>
  <si>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</si>
  <si>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</si>
  <si>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</si>
  <si>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</si>
  <si>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</si>
  <si>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</si>
  <si>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</si>
  <si>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</si>
  <si>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</si>
  <si>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</si>
  <si>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</si>
  <si>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</si>
  <si>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</si>
  <si>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</si>
  <si>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</si>
  <si>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</si>
  <si>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</si>
  <si>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</si>
  <si>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</si>
  <si>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</si>
  <si>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</si>
  <si>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</si>
  <si>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</si>
  <si>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</si>
  <si>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</si>
  <si>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</si>
  <si>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</si>
  <si>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</si>
  <si>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</si>
  <si>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</si>
  <si>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</si>
  <si>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</si>
  <si>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</si>
  <si>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</si>
  <si>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</si>
  <si>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</si>
  <si>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</si>
  <si>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</si>
  <si>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</si>
  <si>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</si>
  <si>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</si>
  <si>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</si>
  <si>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</si>
  <si>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</si>
  <si>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</si>
  <si>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</si>
  <si>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</si>
  <si>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</si>
  <si>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</si>
  <si>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</si>
  <si>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</si>
  <si>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</si>
  <si>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</si>
  <si>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</si>
  <si>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</si>
  <si>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</si>
  <si>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</si>
  <si>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</si>
  <si>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</si>
  <si>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</si>
  <si>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</si>
  <si>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</si>
  <si>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</si>
  <si>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</si>
  <si>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</si>
  <si>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</si>
  <si>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</si>
  <si>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</si>
  <si>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</si>
  <si>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</si>
  <si>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</si>
  <si>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</si>
  <si>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</si>
  <si>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</si>
  <si>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</si>
  <si>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</si>
  <si>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</si>
  <si>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</si>
  <si>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</si>
  <si>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</si>
  <si>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</si>
  <si>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</si>
  <si>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</si>
  <si>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</si>
  <si>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</si>
  <si>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</si>
  <si>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</si>
  <si>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</si>
  <si>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</si>
  <si>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</si>
  <si>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</si>
  <si>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</si>
  <si>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</si>
  <si>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</si>
  <si>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</si>
  <si>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</si>
  <si>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</si>
  <si>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</si>
  <si>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</si>
  <si>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</si>
  <si>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</si>
  <si>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</si>
  <si>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</si>
  <si>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</si>
  <si>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</si>
  <si>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</si>
  <si>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</si>
  <si>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</si>
  <si>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</si>
  <si>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</si>
  <si>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</si>
  <si>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</si>
  <si>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</si>
  <si>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</si>
  <si>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</si>
  <si>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</si>
  <si>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</si>
  <si>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</si>
  <si>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</si>
  <si>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</si>
  <si>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</si>
  <si>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</si>
  <si>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</si>
  <si>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</si>
  <si>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</si>
  <si>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</si>
  <si>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</si>
  <si>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</si>
  <si>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</si>
  <si>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</si>
  <si>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</si>
  <si>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</si>
  <si>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</si>
  <si>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</si>
  <si>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</si>
  <si>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</si>
  <si>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</si>
  <si>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</si>
  <si>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</si>
  <si>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</si>
  <si>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</si>
  <si>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</si>
  <si>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</si>
  <si>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</si>
  <si>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</si>
  <si>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</si>
  <si>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</si>
  <si>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</si>
  <si>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</si>
  <si>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</si>
  <si>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</si>
  <si>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</si>
  <si>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</si>
  <si>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</si>
  <si>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</si>
  <si>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</si>
  <si>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</si>
  <si>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</si>
  <si>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</si>
  <si>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</si>
  <si>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</si>
  <si>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</si>
  <si>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</si>
  <si>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</si>
  <si>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</si>
  <si>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</si>
  <si>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</si>
  <si>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</si>
  <si>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</si>
  <si>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</si>
  <si>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</si>
  <si>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</si>
  <si>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</si>
  <si>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</si>
  <si>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</si>
  <si>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</si>
  <si>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</si>
  <si>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</si>
  <si>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</si>
  <si>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</si>
  <si>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</si>
  <si>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</si>
  <si>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</si>
  <si>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</si>
  <si>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</si>
  <si>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</si>
  <si>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</si>
  <si>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</si>
  <si>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</si>
  <si>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</si>
  <si>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</si>
  <si>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</si>
  <si>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</si>
  <si>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</si>
  <si>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</si>
  <si>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</si>
  <si>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</si>
  <si>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</si>
  <si>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</si>
  <si>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</si>
  <si>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</si>
  <si>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</si>
  <si>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</si>
  <si>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</si>
  <si>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</si>
  <si>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</si>
  <si>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</si>
  <si>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</si>
  <si>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</si>
  <si>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</si>
  <si>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</si>
  <si>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</si>
  <si>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</si>
  <si>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</si>
  <si>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</si>
  <si>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</si>
  <si>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</si>
  <si>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</si>
  <si>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</si>
  <si>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</si>
  <si>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</si>
  <si>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</si>
  <si>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</si>
  <si>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</si>
  <si>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</si>
  <si>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</si>
  <si>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</si>
  <si>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</si>
  <si>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</si>
  <si>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</si>
  <si>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</si>
  <si>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</si>
  <si>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</si>
  <si>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</si>
  <si>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</si>
  <si>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</si>
  <si>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</si>
  <si>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</si>
  <si>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</si>
  <si>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</si>
  <si>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</si>
  <si>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</si>
  <si>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</si>
  <si>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</si>
  <si>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</si>
  <si>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</si>
  <si>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</si>
  <si>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</si>
  <si>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</si>
  <si>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</si>
  <si>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</si>
  <si>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</si>
  <si>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</si>
  <si>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</si>
  <si>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</si>
  <si>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</si>
  <si>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</si>
  <si>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</si>
  <si>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</si>
  <si>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</si>
  <si>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</si>
  <si>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</si>
  <si>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</si>
  <si>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</si>
  <si>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</si>
  <si>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</si>
  <si>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</si>
  <si>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</si>
  <si>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</si>
  <si>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</si>
  <si>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</si>
  <si>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</si>
  <si>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</si>
  <si>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</si>
  <si>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</si>
  <si>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</si>
  <si>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</si>
  <si>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</si>
  <si>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</si>
  <si>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</si>
  <si>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</si>
  <si>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</si>
  <si>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</si>
  <si>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</si>
  <si>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</si>
  <si>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</si>
  <si>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</si>
  <si>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</si>
  <si>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</si>
  <si>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</si>
  <si>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</si>
  <si>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</si>
  <si>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</si>
  <si>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</si>
  <si>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</si>
  <si>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</si>
  <si>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</si>
  <si>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</si>
  <si>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</si>
  <si>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</si>
  <si>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</si>
  <si>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</si>
  <si>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</si>
  <si>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</si>
  <si>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</si>
  <si>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</si>
  <si>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</si>
  <si>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</si>
  <si>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</si>
  <si>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</si>
  <si>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</si>
  <si>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</si>
  <si>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</si>
  <si>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</si>
  <si>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</si>
  <si>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</si>
  <si>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</si>
  <si>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</si>
  <si>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</si>
  <si>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</si>
  <si>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</si>
  <si>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</si>
  <si>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</si>
  <si>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</si>
  <si>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</si>
  <si>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</si>
  <si>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</si>
  <si>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</si>
  <si>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</si>
  <si>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</si>
  <si>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</si>
  <si>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</si>
  <si>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</si>
  <si>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</si>
  <si>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</si>
  <si>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</si>
  <si>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</si>
  <si>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</si>
  <si>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</si>
  <si>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</si>
  <si>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</si>
  <si>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</si>
  <si>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</si>
  <si>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</si>
  <si>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</si>
  <si>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</si>
  <si>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</si>
  <si>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</si>
  <si>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</si>
  <si>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</si>
  <si>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</si>
  <si>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</si>
  <si>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</si>
  <si>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</si>
  <si>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</si>
  <si>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</si>
  <si>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</si>
  <si>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</si>
  <si>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</si>
  <si>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</si>
  <si>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</si>
  <si>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</si>
  <si>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</si>
  <si>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</si>
  <si>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</si>
  <si>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</si>
  <si>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</si>
  <si>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</si>
  <si>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</si>
  <si>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</si>
  <si>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</si>
  <si>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</si>
  <si>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</si>
  <si>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</si>
  <si>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</si>
  <si>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</si>
  <si>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</si>
  <si>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</si>
  <si>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</si>
  <si>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</si>
  <si>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</si>
  <si>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</si>
  <si>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</si>
  <si>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</si>
  <si>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</si>
  <si>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</si>
  <si>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</si>
  <si>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</si>
  <si>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</si>
  <si>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</si>
  <si>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</si>
  <si>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</si>
  <si>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</si>
  <si>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</si>
  <si>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</si>
  <si>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</si>
  <si>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</si>
  <si>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</si>
  <si>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</si>
  <si>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</si>
  <si>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</si>
  <si>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</si>
  <si>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</si>
  <si>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</si>
  <si>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</si>
  <si>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</si>
  <si>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</si>
  <si>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</si>
  <si>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</si>
  <si>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</si>
  <si>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</si>
  <si>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</si>
  <si>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</si>
  <si>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</si>
  <si>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</si>
  <si>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</si>
  <si>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</si>
  <si>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</si>
  <si>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</si>
  <si>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</si>
  <si>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</si>
  <si>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</si>
  <si>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</si>
  <si>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</si>
  <si>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</si>
  <si>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</si>
  <si>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</si>
  <si>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</si>
  <si>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</si>
  <si>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</si>
  <si>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</si>
  <si>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</si>
  <si>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</si>
  <si>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</si>
  <si>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</si>
  <si>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</si>
  <si>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</si>
  <si>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</si>
  <si>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</si>
  <si>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</si>
  <si>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</si>
  <si>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</si>
  <si>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</si>
  <si>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</si>
  <si>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</si>
  <si>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</si>
  <si>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</si>
  <si>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</si>
  <si>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</si>
  <si>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</si>
  <si>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</si>
  <si>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</si>
  <si>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</si>
  <si>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</si>
  <si>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</si>
  <si>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</si>
  <si>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</si>
  <si>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</si>
  <si>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</si>
  <si>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</si>
  <si>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</si>
  <si>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</si>
  <si>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</si>
  <si>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</si>
  <si>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</si>
  <si>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</si>
  <si>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</si>
  <si>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</si>
  <si>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</si>
  <si>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</si>
  <si>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</si>
  <si>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</si>
  <si>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</si>
  <si>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</si>
  <si>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</si>
  <si>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</si>
  <si>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</si>
  <si>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</si>
  <si>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</si>
  <si>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</si>
  <si>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</si>
  <si>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</si>
  <si>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</si>
  <si>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</si>
  <si>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</si>
  <si>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</si>
  <si>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</si>
  <si>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</si>
  <si>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</si>
  <si>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</si>
  <si>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</si>
  <si>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</si>
  <si>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</si>
  <si>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</si>
  <si>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</si>
  <si>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</si>
  <si>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</si>
  <si>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</si>
  <si>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</si>
  <si>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</si>
  <si>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</si>
  <si>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</si>
  <si>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</si>
  <si>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</si>
  <si>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</si>
  <si>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</si>
  <si>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</si>
  <si>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</si>
  <si>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</si>
  <si>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</si>
  <si>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</si>
  <si>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</si>
  <si>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</si>
  <si>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</si>
  <si>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</si>
  <si>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</si>
  <si>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</si>
  <si>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</si>
  <si>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</si>
  <si>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</si>
  <si>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</si>
  <si>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</si>
  <si>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</si>
  <si>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</si>
  <si>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</si>
  <si>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</si>
  <si>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</si>
  <si>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</si>
  <si>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</si>
  <si>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</si>
  <si>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</si>
  <si>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</si>
  <si>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</si>
  <si>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</si>
  <si>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</si>
  <si>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</si>
  <si>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</si>
  <si>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</si>
  <si>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</si>
  <si>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</si>
  <si>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</si>
  <si>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</si>
  <si>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</si>
  <si>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</si>
  <si>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</si>
  <si>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</si>
  <si>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</si>
  <si>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</si>
  <si>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</si>
  <si>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</si>
  <si>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</si>
  <si>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</si>
  <si>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</si>
  <si>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</si>
  <si>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</si>
  <si>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</si>
  <si>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</si>
  <si>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</si>
  <si>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</si>
  <si>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</si>
  <si>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</si>
  <si>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</si>
  <si>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</si>
  <si>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</si>
  <si>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</si>
  <si>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</si>
  <si>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</si>
  <si>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</si>
  <si>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</si>
  <si>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</si>
  <si>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</si>
  <si>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</si>
  <si>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</si>
  <si>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</si>
  <si>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</si>
  <si>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</si>
  <si>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</si>
  <si>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</si>
  <si>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</si>
  <si>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</si>
  <si>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</si>
  <si>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</si>
  <si>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</si>
  <si>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</si>
  <si>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</si>
  <si>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</si>
  <si>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</si>
  <si>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</si>
  <si>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</si>
  <si>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</si>
  <si>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</si>
  <si>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</si>
  <si>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</si>
  <si>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</si>
  <si>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</si>
  <si>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</si>
  <si>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</si>
  <si>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</si>
  <si>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</si>
  <si>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</si>
  <si>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</si>
  <si>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</si>
  <si>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</si>
  <si>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</si>
  <si>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</si>
  <si>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</si>
  <si>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</si>
  <si>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</si>
  <si>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</si>
  <si>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</si>
  <si>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</si>
  <si>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</si>
  <si>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</si>
  <si>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</si>
  <si>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</si>
  <si>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</si>
  <si>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</si>
  <si>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</si>
  <si>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</si>
  <si>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</si>
  <si>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</si>
  <si>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</si>
  <si>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</si>
  <si>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</si>
  <si>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</si>
  <si>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</si>
  <si>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</si>
  <si>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</si>
  <si>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</si>
  <si>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</si>
  <si>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</si>
  <si>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</si>
  <si>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</si>
  <si>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</si>
  <si>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</si>
  <si>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</si>
  <si>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</si>
  <si>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</si>
  <si>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</si>
  <si>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</si>
  <si>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</si>
  <si>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</si>
  <si>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</si>
  <si>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</si>
  <si>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</si>
  <si>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</si>
  <si>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</si>
  <si>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</si>
  <si>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</si>
  <si>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</si>
  <si>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</si>
  <si>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</si>
  <si>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</si>
  <si>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</si>
  <si>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</si>
  <si>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</si>
  <si>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</si>
  <si>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</si>
  <si>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</si>
  <si>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</si>
  <si>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</si>
  <si>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</si>
  <si>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</si>
  <si>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</si>
  <si>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</si>
  <si>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</si>
  <si>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</si>
  <si>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</si>
  <si>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</si>
  <si>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</si>
  <si>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</si>
  <si>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</si>
  <si>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</si>
  <si>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</si>
  <si>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</si>
  <si>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</si>
  <si>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</si>
  <si>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</si>
  <si>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</si>
  <si>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</si>
  <si>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</si>
  <si>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</si>
  <si>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</si>
  <si>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</si>
  <si>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</si>
  <si>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</si>
  <si>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</si>
  <si>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</si>
  <si>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</si>
  <si>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</si>
  <si>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</si>
  <si>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</si>
  <si>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</si>
  <si>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</si>
  <si>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</si>
  <si>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</si>
  <si>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</si>
  <si>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</si>
  <si>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</si>
  <si>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</si>
  <si>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</si>
  <si>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</si>
  <si>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</si>
  <si>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</si>
  <si>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</si>
  <si>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</si>
  <si>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</si>
  <si>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</si>
  <si>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</si>
  <si>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</si>
  <si>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</si>
  <si>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</si>
  <si>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</si>
  <si>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</si>
  <si>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</si>
  <si>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</si>
  <si>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</si>
  <si>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</si>
  <si>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</si>
  <si>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</si>
  <si>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</si>
  <si>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</si>
  <si>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</si>
  <si>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</si>
  <si>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</si>
  <si>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</si>
  <si>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</si>
  <si>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</si>
  <si>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</si>
  <si>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</si>
  <si>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</si>
  <si>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</si>
  <si>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</si>
  <si>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</si>
  <si>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</si>
  <si>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</si>
  <si>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</si>
  <si>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</si>
  <si>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</si>
  <si>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</si>
  <si>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</si>
  <si>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</si>
  <si>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</si>
  <si>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</si>
  <si>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</si>
  <si>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</si>
  <si>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</si>
  <si>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</si>
  <si>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</si>
  <si>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</si>
  <si>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</si>
  <si>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</si>
  <si>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</si>
  <si>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</si>
  <si>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</si>
  <si>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</si>
  <si>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</si>
  <si>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</si>
  <si>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</si>
  <si>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</si>
  <si>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</si>
  <si>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</si>
  <si>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</si>
  <si>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</si>
  <si>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</si>
  <si>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</si>
  <si>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</si>
  <si>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</si>
  <si>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</si>
  <si>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</si>
  <si>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</si>
  <si>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</si>
  <si>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</si>
  <si>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</si>
  <si>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</si>
  <si>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</si>
  <si>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</si>
  <si>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</si>
  <si>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</si>
  <si>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</si>
  <si>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</si>
  <si>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</si>
  <si>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</si>
  <si>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</si>
  <si>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</si>
  <si>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</si>
  <si>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</si>
  <si>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</si>
  <si>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</si>
  <si>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</si>
  <si>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</si>
  <si>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</si>
  <si>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</si>
  <si>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</si>
  <si>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</si>
  <si>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</si>
  <si>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</si>
  <si>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</si>
  <si>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</si>
  <si>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</si>
  <si>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</si>
  <si>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</si>
  <si>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</si>
  <si>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</si>
  <si>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</si>
  <si>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</si>
  <si>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</si>
  <si>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</si>
  <si>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</si>
  <si>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</si>
  <si>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</si>
  <si>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</si>
  <si>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</si>
  <si>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</si>
  <si>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</si>
  <si>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</si>
  <si>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</si>
  <si>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</si>
  <si>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</si>
  <si>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</si>
  <si>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</si>
  <si>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</si>
  <si>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</si>
  <si>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</si>
  <si>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</si>
  <si>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</si>
  <si>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</si>
  <si>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</si>
  <si>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</si>
  <si>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</si>
  <si>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</si>
  <si>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</si>
  <si>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</si>
  <si>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</si>
  <si>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</si>
  <si>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</si>
  <si>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</si>
  <si>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</si>
  <si>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</si>
  <si>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</si>
  <si>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</si>
  <si>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</si>
  <si>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</si>
  <si>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</si>
  <si>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</si>
  <si>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</si>
  <si>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</si>
  <si>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</si>
  <si>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</si>
  <si>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</si>
  <si>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</si>
  <si>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</si>
  <si>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</si>
  <si>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</si>
  <si>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</si>
  <si>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</si>
  <si>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</si>
  <si>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</si>
  <si>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</si>
  <si>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</si>
  <si>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</si>
  <si>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</si>
  <si>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</si>
  <si>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</si>
  <si>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</si>
  <si>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</si>
  <si>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</si>
  <si>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</si>
  <si>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</si>
  <si>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</si>
  <si>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</si>
  <si>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</si>
  <si>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</si>
  <si>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</si>
  <si>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</si>
  <si>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</si>
  <si>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</si>
  <si>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</si>
  <si>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</si>
  <si>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</si>
  <si>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</si>
  <si>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</si>
  <si>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</si>
  <si>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</si>
  <si>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</si>
  <si>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</si>
  <si>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</si>
  <si>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</si>
  <si>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</si>
  <si>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</si>
  <si>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</si>
  <si>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</si>
  <si>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</si>
  <si>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</si>
  <si>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</si>
  <si>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</si>
  <si>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</si>
  <si>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</si>
  <si>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</si>
  <si>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</si>
  <si>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</si>
  <si>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</si>
  <si>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</si>
  <si>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</si>
  <si>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</si>
  <si>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</si>
  <si>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</si>
  <si>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</si>
  <si>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</si>
  <si>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</si>
  <si>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</si>
  <si>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</si>
  <si>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</si>
  <si>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</si>
  <si>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</si>
  <si>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</si>
  <si>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</si>
  <si>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</si>
  <si>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</si>
  <si>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</si>
  <si>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</si>
  <si>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</si>
  <si>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</si>
  <si>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</si>
  <si>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</si>
  <si>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</si>
  <si>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</si>
  <si>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</si>
  <si>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</si>
  <si>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</si>
  <si>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</si>
  <si>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</si>
  <si>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</si>
  <si>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</si>
  <si>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</si>
  <si>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</si>
  <si>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</si>
  <si>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</si>
  <si>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</si>
  <si>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</si>
  <si>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</si>
  <si>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</si>
  <si>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</si>
  <si>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</si>
  <si>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</si>
  <si>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</si>
  <si>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</si>
  <si>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</si>
  <si>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</si>
  <si>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</si>
  <si>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</si>
  <si>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</si>
  <si>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</si>
  <si>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</si>
  <si>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</si>
  <si>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</si>
  <si>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</si>
  <si>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</si>
  <si>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</si>
  <si>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</si>
  <si>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</si>
  <si>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</si>
  <si>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</si>
  <si>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</si>
  <si>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</si>
  <si>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</si>
  <si>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</si>
  <si>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</si>
  <si>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</si>
  <si>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</si>
  <si>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</si>
  <si>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</si>
  <si>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</si>
  <si>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</si>
  <si>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</si>
  <si>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</si>
  <si>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</si>
  <si>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</si>
  <si>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</si>
  <si>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</si>
  <si>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</si>
  <si>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</si>
  <si>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</si>
  <si>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</si>
  <si>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</si>
  <si>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</si>
  <si>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</si>
  <si>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</si>
  <si>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</si>
  <si>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</si>
  <si>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</si>
  <si>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</si>
  <si>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</si>
  <si>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</si>
  <si>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</si>
  <si>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</si>
  <si>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</si>
  <si>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</si>
  <si>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</si>
  <si>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</si>
  <si>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</si>
  <si>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</si>
  <si>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</si>
  <si>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</si>
  <si>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</si>
  <si>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</si>
  <si>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</si>
  <si>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</si>
  <si>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</si>
  <si>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</si>
  <si>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</si>
  <si>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</si>
  <si>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</si>
  <si>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</si>
  <si>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</si>
  <si>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</si>
  <si>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</si>
  <si>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</si>
  <si>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</si>
  <si>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</si>
  <si>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</si>
  <si>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</si>
  <si>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</si>
  <si>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</si>
  <si>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</si>
  <si>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</si>
  <si>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</si>
  <si>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</si>
  <si>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</si>
  <si>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</si>
  <si>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</si>
  <si>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</si>
  <si>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</si>
  <si>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</si>
  <si>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</si>
  <si>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</si>
  <si>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</si>
  <si>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</si>
  <si>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</si>
  <si>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</si>
  <si>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</si>
  <si>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</si>
  <si>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</si>
  <si>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</si>
  <si>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</si>
  <si>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</si>
  <si>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</si>
  <si>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</si>
  <si>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</si>
  <si>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</si>
  <si>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</si>
  <si>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</si>
  <si>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</si>
  <si>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</si>
  <si>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</si>
  <si>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</si>
  <si>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</si>
  <si>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</si>
  <si>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</si>
  <si>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</si>
  <si>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</si>
  <si>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</si>
  <si>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</si>
  <si>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</si>
  <si>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</si>
  <si>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</si>
  <si>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</si>
  <si>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</si>
  <si>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</si>
  <si>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</si>
  <si>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</si>
  <si>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</si>
  <si>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</si>
  <si>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</si>
  <si>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</si>
  <si>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</si>
  <si>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</si>
  <si>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</si>
  <si>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</si>
  <si>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</si>
  <si>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</si>
  <si>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</si>
  <si>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</si>
  <si>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</si>
  <si>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</si>
  <si>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</si>
  <si>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</si>
  <si>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</si>
  <si>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</si>
  <si>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</si>
  <si>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</si>
  <si>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</si>
  <si>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</si>
  <si>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</si>
  <si>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</si>
  <si>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</si>
  <si>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</si>
  <si>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</si>
  <si>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</si>
  <si>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</si>
  <si>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</si>
  <si>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</si>
  <si>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</si>
  <si>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</si>
  <si>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</si>
  <si>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</si>
  <si>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</si>
  <si>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</si>
  <si>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</si>
  <si>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</si>
  <si>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</si>
  <si>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</si>
  <si>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</si>
  <si>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</si>
  <si>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</si>
  <si>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</si>
  <si>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</si>
  <si>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</si>
  <si>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</si>
  <si>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</si>
  <si>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</si>
  <si>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</si>
  <si>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</si>
  <si>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</si>
  <si>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</si>
  <si>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</si>
  <si>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</si>
  <si>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</si>
  <si>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</si>
  <si>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</si>
  <si>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</si>
  <si>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</si>
  <si>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</si>
  <si>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</si>
  <si>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</si>
  <si>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</si>
  <si>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</si>
  <si>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</si>
  <si>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</si>
  <si>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</si>
  <si>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</si>
  <si>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</si>
  <si>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</si>
  <si>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</si>
  <si>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</si>
  <si>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</si>
  <si>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</si>
  <si>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</si>
  <si>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</si>
  <si>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</si>
  <si>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</si>
  <si>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</si>
  <si>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</si>
  <si>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</si>
  <si>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</si>
  <si>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</si>
  <si>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</si>
  <si>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</si>
  <si>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</si>
  <si>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</si>
  <si>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</si>
  <si>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</si>
  <si>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</si>
  <si>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</si>
  <si>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</si>
  <si>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</si>
  <si>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</si>
  <si>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</si>
  <si>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</si>
  <si>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</si>
  <si>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</si>
  <si>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</si>
  <si>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</si>
  <si>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</si>
  <si>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</si>
  <si>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</si>
  <si>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</si>
  <si>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</si>
  <si>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</si>
  <si>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</si>
  <si>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</si>
  <si>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</si>
  <si>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</si>
  <si>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</si>
  <si>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</si>
  <si>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</si>
  <si>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</si>
  <si>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</si>
  <si>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</si>
  <si>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</si>
  <si>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</si>
  <si>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</si>
  <si>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</si>
  <si>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</si>
  <si>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</si>
  <si>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</si>
  <si>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</si>
  <si>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</si>
  <si>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</si>
  <si>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</si>
  <si>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</si>
  <si>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</si>
  <si>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</si>
  <si>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</si>
  <si>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</si>
  <si>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</si>
  <si>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</si>
  <si>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</si>
  <si>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</si>
  <si>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</si>
  <si>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</si>
  <si>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</si>
  <si>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</si>
  <si>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</si>
  <si>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</si>
  <si>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</si>
  <si>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</si>
  <si>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</si>
  <si>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</si>
  <si>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</si>
  <si>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</si>
  <si>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</si>
  <si>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</si>
  <si>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</si>
  <si>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</si>
  <si>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</si>
  <si>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</si>
  <si>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</si>
  <si>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</si>
  <si>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</si>
  <si>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</si>
  <si>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</si>
  <si>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</si>
  <si>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</si>
  <si>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</si>
  <si>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</si>
  <si>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</si>
  <si>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</si>
  <si>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</si>
  <si>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</si>
  <si>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</si>
  <si>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</si>
  <si>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</si>
  <si>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</si>
  <si>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</si>
  <si>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</si>
  <si>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</si>
  <si>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</si>
  <si>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</si>
  <si>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</si>
  <si>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</si>
  <si>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</si>
  <si>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</si>
  <si>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</si>
  <si>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</si>
  <si>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</si>
  <si>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</si>
  <si>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</si>
  <si>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</si>
  <si>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</si>
  <si>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</si>
  <si>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</si>
  <si>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</si>
  <si>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</si>
  <si>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</si>
  <si>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</si>
  <si>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</si>
  <si>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</si>
  <si>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</si>
  <si>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</si>
  <si>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</si>
  <si>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</si>
  <si>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</si>
  <si>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</si>
  <si>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</si>
  <si>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</si>
  <si>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</si>
  <si>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</si>
  <si>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</si>
  <si>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</si>
  <si>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</si>
  <si>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</si>
  <si>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</si>
  <si>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</si>
  <si>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</si>
  <si>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</si>
  <si>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</si>
  <si>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</si>
  <si>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</si>
  <si>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</si>
  <si>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</si>
  <si>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</si>
  <si>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</si>
  <si>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</si>
  <si>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</si>
  <si>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</si>
  <si>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</si>
  <si>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</si>
  <si>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</si>
  <si>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</si>
  <si>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</si>
  <si>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</si>
  <si>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</si>
  <si>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</si>
  <si>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</si>
  <si>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</si>
  <si>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</si>
  <si>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</si>
  <si>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</si>
  <si>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</si>
  <si>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</si>
  <si>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</si>
  <si>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</si>
  <si>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</si>
  <si>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</si>
  <si>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</si>
  <si>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</si>
  <si>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</si>
  <si>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</si>
  <si>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</si>
  <si>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</si>
  <si>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</si>
  <si>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</si>
  <si>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</si>
  <si>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</si>
  <si>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</si>
  <si>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</si>
  <si>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</si>
  <si>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</si>
  <si>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</si>
  <si>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</si>
  <si>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</si>
  <si>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</si>
  <si>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</si>
  <si>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</si>
  <si>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</si>
  <si>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</si>
  <si>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</si>
  <si>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</si>
  <si>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</si>
  <si>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</si>
  <si>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</si>
  <si>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</si>
  <si>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</si>
  <si>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</si>
  <si>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</si>
  <si>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</si>
  <si>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</si>
  <si>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</si>
  <si>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</si>
  <si>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</si>
  <si>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</si>
  <si>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</si>
  <si>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</si>
  <si>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</si>
  <si>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</si>
  <si>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</si>
  <si>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</si>
  <si>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</si>
  <si>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</si>
  <si>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</si>
  <si>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</si>
  <si>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</si>
  <si>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</si>
  <si>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</si>
  <si>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</si>
  <si>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</si>
  <si>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</si>
  <si>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</si>
  <si>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</si>
  <si>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</si>
  <si>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</si>
  <si>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</si>
  <si>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</si>
  <si>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</si>
  <si>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</si>
  <si>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</si>
  <si>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</si>
  <si>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</si>
  <si>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</si>
  <si>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</si>
  <si>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</si>
  <si>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</si>
  <si>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</si>
  <si>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</si>
  <si>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</si>
  <si>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</si>
  <si>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</si>
  <si>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</si>
  <si>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</si>
  <si>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</si>
  <si>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</si>
  <si>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</si>
  <si>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</si>
  <si>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</si>
  <si>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</si>
  <si>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</si>
  <si>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</si>
  <si>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</si>
  <si>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</si>
  <si>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</si>
  <si>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</si>
  <si>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</si>
  <si>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</si>
  <si>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</si>
  <si>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</si>
  <si>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</si>
  <si>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</si>
  <si>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</si>
  <si>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</si>
  <si>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</si>
  <si>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</si>
  <si>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</si>
  <si>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</si>
  <si>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</si>
  <si>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</si>
  <si>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</si>
  <si>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</si>
  <si>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</si>
  <si>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</si>
  <si>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</si>
  <si>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</si>
  <si>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</si>
  <si>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</si>
  <si>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</si>
  <si>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</si>
  <si>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</si>
  <si>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</si>
  <si>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</si>
  <si>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</si>
  <si>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</si>
  <si>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</si>
  <si>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</si>
  <si>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</si>
  <si>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</si>
  <si>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</si>
  <si>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</si>
  <si>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</si>
  <si>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</si>
  <si>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</si>
  <si>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</si>
  <si>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</si>
  <si>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</si>
  <si>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</si>
  <si>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</si>
  <si>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</si>
  <si>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</si>
  <si>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</si>
  <si>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</si>
  <si>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</si>
  <si>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</si>
  <si>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</si>
  <si>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</si>
  <si>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</si>
  <si>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</si>
  <si>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</si>
  <si>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</si>
  <si>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</si>
  <si>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</si>
  <si>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</si>
  <si>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</si>
  <si>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</si>
  <si>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</si>
  <si>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</si>
  <si>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</si>
  <si>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</si>
  <si>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</si>
  <si>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</si>
  <si>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</si>
  <si>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</si>
  <si>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</si>
  <si>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</si>
  <si>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</si>
  <si>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</si>
  <si>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</si>
  <si>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</si>
  <si>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</si>
  <si>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</si>
  <si>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</si>
  <si>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</si>
  <si>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</si>
  <si>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</si>
  <si>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</si>
  <si>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</si>
  <si>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</si>
  <si>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</si>
  <si>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</si>
  <si>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</si>
  <si>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</si>
  <si>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</si>
  <si>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</si>
  <si>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</si>
  <si>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</si>
  <si>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</si>
  <si>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</si>
  <si>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</si>
  <si>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</si>
  <si>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</si>
  <si>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</si>
  <si>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</si>
  <si>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</si>
  <si>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</si>
  <si>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</si>
  <si>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</si>
  <si>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</si>
  <si>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</si>
  <si>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</si>
  <si>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</si>
  <si>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</si>
  <si>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</si>
  <si>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</si>
  <si>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</si>
  <si>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</si>
  <si>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</si>
  <si>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</si>
  <si>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</si>
  <si>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</si>
  <si>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</si>
  <si>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</si>
  <si>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</si>
  <si>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</si>
  <si>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</si>
  <si>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</si>
  <si>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</si>
  <si>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</si>
  <si>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</si>
  <si>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</si>
  <si>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</si>
  <si>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</si>
  <si>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</si>
  <si>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</si>
  <si>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</si>
  <si>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</si>
  <si>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</si>
  <si>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</si>
  <si>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</si>
  <si>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</si>
  <si>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</si>
  <si>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</si>
  <si>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</si>
  <si>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</si>
  <si>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</si>
  <si>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</si>
  <si>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</si>
  <si>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</si>
  <si>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</si>
  <si>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</si>
  <si>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</si>
  <si>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</si>
  <si>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</si>
  <si>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</si>
  <si>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</si>
  <si>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</si>
  <si>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</si>
  <si>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</si>
  <si>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</si>
  <si>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</si>
  <si>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</si>
  <si>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</si>
  <si>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</si>
  <si>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</si>
  <si>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</si>
  <si>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</si>
  <si>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</si>
  <si>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</si>
  <si>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</si>
  <si>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</si>
  <si>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</si>
  <si>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</si>
  <si>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</si>
  <si>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</si>
  <si>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</si>
  <si>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</si>
  <si>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</si>
  <si>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</si>
  <si>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</si>
  <si>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</si>
  <si>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</si>
  <si>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</si>
  <si>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</si>
  <si>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</si>
  <si>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</si>
  <si>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</si>
  <si>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</si>
  <si>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</si>
  <si>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</si>
  <si>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</si>
  <si>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</si>
  <si>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</si>
  <si>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</si>
  <si>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</si>
  <si>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</si>
  <si>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</si>
  <si>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</si>
  <si>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</si>
  <si>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</si>
  <si>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</si>
  <si>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</si>
  <si>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</si>
  <si>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</si>
  <si>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</si>
  <si>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</si>
  <si>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</si>
  <si>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</si>
  <si>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</si>
  <si>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</si>
  <si>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</si>
  <si>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</si>
  <si>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</si>
  <si>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</si>
  <si>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</si>
  <si>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</si>
  <si>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</si>
  <si>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</si>
  <si>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</si>
  <si>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</si>
  <si>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</si>
  <si>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</si>
  <si>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</si>
  <si>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</si>
  <si>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</si>
  <si>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</si>
  <si>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</si>
  <si>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</si>
  <si>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</si>
  <si>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</si>
  <si>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</si>
  <si>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</si>
  <si>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</si>
  <si>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</si>
  <si>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</si>
  <si>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</si>
  <si>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</si>
  <si>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</si>
  <si>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</si>
  <si>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</si>
  <si>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</si>
  <si>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</si>
  <si>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</si>
  <si>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</si>
  <si>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</si>
  <si>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</si>
  <si>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</si>
  <si>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</si>
  <si>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</si>
  <si>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</si>
  <si>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</si>
  <si>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</si>
  <si>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</si>
  <si>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</si>
  <si>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</si>
  <si>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</si>
  <si>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</si>
  <si>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</si>
  <si>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</si>
  <si>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</si>
  <si>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</si>
  <si>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</si>
  <si>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</si>
  <si>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</si>
  <si>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</si>
  <si>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</si>
  <si>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</si>
  <si>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</si>
  <si>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</si>
  <si>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</si>
  <si>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</si>
  <si>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</si>
  <si>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</si>
  <si>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</si>
  <si>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</si>
  <si>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</si>
  <si>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</si>
  <si>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</si>
  <si>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</si>
  <si>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</si>
  <si>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</si>
  <si>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</si>
  <si>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</si>
  <si>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</si>
  <si>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</si>
  <si>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</si>
  <si>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</si>
  <si>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</si>
  <si>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</si>
  <si>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</si>
  <si>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</si>
  <si>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</si>
  <si>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</si>
  <si>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</si>
  <si>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</si>
  <si>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</si>
  <si>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</si>
  <si>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</si>
  <si>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</si>
  <si>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</si>
  <si>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</si>
  <si>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</si>
  <si>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</si>
  <si>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</si>
  <si>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</si>
  <si>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</si>
  <si>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</si>
  <si>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</si>
  <si>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</si>
  <si>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</si>
  <si>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</si>
  <si>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</si>
  <si>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</si>
  <si>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</si>
  <si>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</si>
  <si>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</si>
  <si>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</si>
  <si>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</si>
  <si>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</si>
  <si>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</si>
  <si>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</si>
  <si>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</si>
  <si>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</si>
  <si>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</si>
  <si>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</si>
  <si>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</si>
  <si>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</si>
  <si>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</si>
  <si>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</si>
  <si>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</si>
  <si>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</si>
  <si>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</si>
  <si>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</si>
  <si>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</si>
  <si>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</si>
  <si>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</si>
  <si>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</si>
  <si>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</si>
  <si>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</si>
  <si>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</si>
  <si>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</si>
  <si>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</si>
  <si>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</si>
  <si>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</si>
  <si>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</si>
  <si>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</si>
  <si>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</si>
  <si>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</si>
  <si>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</si>
  <si>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</si>
  <si>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</si>
  <si>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</si>
  <si>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</si>
  <si>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</si>
  <si>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</si>
  <si>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</si>
  <si>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</si>
  <si>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</si>
  <si>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</si>
  <si>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</si>
  <si>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</si>
  <si>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</si>
  <si>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</si>
  <si>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</si>
  <si>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</si>
  <si>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</si>
  <si>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</si>
  <si>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</si>
  <si>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</si>
  <si>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</si>
  <si>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</si>
  <si>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</si>
  <si>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</si>
  <si>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</si>
  <si>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</si>
  <si>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</si>
  <si>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</si>
  <si>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</si>
  <si>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</si>
  <si>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</si>
  <si>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</si>
  <si>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</si>
  <si>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</si>
  <si>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</si>
  <si>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</si>
  <si>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</si>
  <si>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</si>
  <si>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</si>
  <si>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</si>
  <si>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</si>
  <si>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</si>
  <si>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</si>
  <si>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</si>
  <si>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</si>
  <si>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</si>
  <si>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</si>
  <si>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</si>
  <si>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</si>
  <si>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</si>
  <si>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</si>
  <si>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</si>
  <si>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</si>
  <si>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</si>
  <si>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</si>
  <si>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</si>
  <si>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</si>
  <si>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</si>
  <si>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</si>
  <si>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</si>
  <si>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</si>
  <si>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</si>
  <si>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</si>
  <si>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</si>
  <si>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</si>
  <si>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</si>
  <si>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</si>
  <si>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</si>
  <si>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</si>
  <si>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</si>
  <si>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</si>
  <si>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</si>
  <si>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</si>
  <si>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</si>
  <si>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</si>
  <si>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</si>
  <si>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</si>
  <si>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</si>
  <si>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</si>
  <si>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</si>
  <si>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</si>
  <si>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</si>
  <si>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</si>
  <si>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</si>
  <si>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</si>
  <si>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</si>
  <si>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</si>
  <si>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</si>
  <si>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</si>
  <si>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</si>
  <si>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</si>
  <si>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</si>
  <si>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</si>
  <si>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</si>
  <si>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</si>
  <si>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</si>
  <si>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</si>
  <si>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</si>
  <si>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</si>
  <si>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</si>
  <si>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</si>
  <si>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</si>
  <si>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</si>
  <si>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</si>
  <si>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</si>
  <si>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</si>
  <si>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</si>
  <si>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</si>
  <si>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</si>
  <si>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</si>
  <si>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</si>
  <si>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</si>
  <si>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</si>
  <si>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</si>
  <si>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</si>
  <si>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</si>
  <si>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</si>
  <si>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</si>
  <si>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</si>
  <si>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</si>
  <si>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</si>
  <si>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</si>
  <si>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</si>
  <si>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</si>
  <si>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</si>
  <si>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</si>
  <si>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</si>
  <si>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</si>
  <si>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</si>
  <si>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</si>
  <si>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</si>
  <si>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</si>
  <si>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</si>
  <si>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</si>
  <si>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</si>
  <si>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</si>
  <si>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</si>
  <si>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</si>
  <si>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</si>
  <si>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</si>
  <si>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</si>
  <si>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</si>
  <si>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</si>
  <si>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</si>
  <si>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</si>
  <si>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</si>
  <si>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</si>
  <si>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</si>
  <si>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</si>
  <si>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</si>
  <si>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</si>
  <si>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</si>
  <si>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</si>
  <si>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</si>
  <si>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</si>
  <si>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</si>
  <si>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</si>
  <si>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</si>
  <si>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</si>
  <si>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</si>
  <si>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</si>
  <si>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</si>
  <si>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</si>
  <si>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</si>
  <si>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</si>
  <si>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</si>
  <si>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</si>
  <si>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</si>
  <si>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</si>
  <si>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</si>
  <si>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</si>
  <si>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</si>
  <si>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</si>
  <si>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</si>
  <si>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</si>
  <si>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</si>
  <si>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</si>
  <si>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</si>
  <si>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</si>
  <si>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</si>
  <si>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</si>
  <si>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</si>
  <si>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</si>
  <si>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</si>
  <si>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</si>
  <si>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</si>
  <si>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</si>
  <si>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</si>
  <si>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</si>
  <si>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</si>
  <si>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</si>
  <si>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</si>
  <si>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</si>
  <si>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</si>
  <si>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</si>
  <si>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</si>
  <si>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</si>
  <si>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</si>
  <si>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</si>
  <si>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</si>
  <si>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</si>
  <si>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</si>
  <si>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</si>
  <si>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</si>
  <si>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</si>
  <si>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</si>
  <si>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</si>
  <si>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</si>
  <si>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</si>
  <si>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</si>
  <si>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</si>
  <si>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</si>
  <si>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</si>
  <si>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</si>
  <si>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</si>
  <si>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</si>
  <si>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</si>
  <si>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</si>
  <si>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</si>
  <si>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</si>
  <si>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</si>
  <si>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</si>
  <si>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</si>
  <si>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</si>
  <si>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</si>
  <si>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</si>
  <si>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</si>
  <si>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</si>
  <si>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</si>
  <si>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</si>
  <si>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</si>
  <si>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</si>
  <si>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</si>
  <si>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</si>
  <si>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</si>
  <si>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</si>
  <si>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</si>
  <si>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</si>
  <si>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</si>
  <si>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</si>
  <si>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</si>
  <si>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</si>
  <si>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</si>
  <si>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</si>
  <si>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</si>
  <si>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</si>
  <si>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</si>
  <si>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</si>
  <si>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</si>
  <si>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</si>
  <si>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</si>
  <si>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</si>
  <si>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</si>
  <si>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</si>
  <si>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</si>
  <si>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</si>
  <si>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</si>
  <si>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</si>
  <si>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</si>
  <si>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</si>
  <si>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</si>
  <si>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</si>
  <si>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</si>
  <si>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</si>
  <si>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</si>
  <si>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</si>
  <si>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</si>
  <si>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</si>
  <si>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</si>
  <si>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</si>
  <si>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</si>
  <si>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</si>
  <si>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</si>
  <si>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</si>
  <si>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</si>
  <si>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</si>
  <si>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</si>
  <si>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</si>
  <si>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</si>
  <si>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</si>
  <si>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</si>
  <si>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</si>
  <si>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</si>
  <si>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</si>
  <si>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</si>
  <si>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</si>
  <si>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</si>
  <si>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</si>
  <si>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</si>
  <si>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</si>
  <si>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</si>
  <si>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</si>
  <si>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</si>
  <si>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</si>
  <si>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</si>
  <si>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</si>
  <si>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</si>
  <si>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</si>
  <si>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</si>
  <si>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</si>
  <si>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</si>
  <si>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</si>
  <si>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</si>
  <si>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</si>
  <si>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</si>
  <si>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</si>
  <si>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</si>
  <si>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</si>
  <si>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</si>
  <si>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</si>
  <si>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</si>
  <si>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</si>
  <si>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</si>
  <si>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</si>
  <si>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</si>
  <si>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</si>
  <si>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</si>
  <si>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</si>
  <si>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</si>
  <si>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</si>
  <si>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</si>
  <si>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</si>
  <si>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</si>
  <si>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</si>
  <si>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</si>
  <si>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</si>
  <si>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</si>
  <si>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</si>
  <si>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</si>
  <si>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</si>
  <si>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</si>
  <si>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</si>
  <si>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</si>
  <si>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</si>
  <si>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</si>
  <si>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</si>
  <si>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</si>
  <si>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</si>
  <si>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</si>
  <si>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</si>
  <si>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</si>
  <si>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</si>
  <si>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</si>
  <si>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</si>
  <si>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</si>
  <si>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</si>
  <si>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</si>
  <si>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</si>
  <si>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</si>
  <si>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</si>
  <si>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</si>
  <si>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</si>
  <si>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</si>
  <si>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</si>
  <si>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</si>
  <si>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</si>
  <si>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</si>
  <si>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</si>
  <si>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</si>
  <si>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</si>
  <si>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</si>
  <si>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</si>
  <si>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</si>
  <si>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</si>
  <si>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</si>
  <si>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</si>
  <si>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</si>
  <si>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</si>
  <si>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</si>
  <si>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</si>
  <si>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</si>
  <si>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</si>
  <si>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</si>
  <si>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</si>
  <si>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</si>
  <si>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</si>
  <si>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</si>
  <si>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</si>
  <si>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</si>
  <si>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</si>
  <si>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</si>
  <si>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</si>
  <si>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</si>
  <si>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</si>
  <si>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</si>
  <si>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</si>
  <si>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</si>
  <si>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</si>
  <si>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</si>
  <si>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</si>
  <si>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</si>
  <si>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</si>
  <si>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</si>
  <si>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</si>
  <si>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</si>
  <si>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</si>
  <si>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</si>
  <si>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</si>
  <si>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</si>
  <si>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</si>
  <si>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</si>
  <si>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</si>
  <si>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</si>
  <si>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</si>
  <si>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</si>
  <si>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</si>
  <si>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</si>
  <si>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</si>
  <si>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</si>
  <si>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</si>
  <si>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</si>
  <si>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</si>
  <si>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</si>
  <si>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</si>
  <si>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</si>
  <si>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</si>
  <si>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</si>
  <si>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</si>
  <si>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</si>
  <si>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</si>
  <si>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</si>
  <si>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</si>
  <si>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</si>
  <si>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</si>
  <si>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</si>
  <si>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</si>
  <si>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</si>
  <si>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</si>
  <si>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</si>
  <si>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</si>
  <si>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</si>
  <si>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</si>
  <si>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</si>
  <si>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</si>
  <si>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</si>
  <si>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</si>
  <si>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</si>
  <si>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</si>
  <si>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</si>
  <si>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</si>
  <si>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</si>
  <si>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</si>
  <si>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</si>
  <si>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</si>
  <si>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</si>
  <si>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</si>
  <si>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</si>
  <si>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</si>
  <si>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</si>
  <si>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</si>
  <si>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</si>
  <si>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</si>
  <si>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</si>
  <si>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</si>
  <si>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</si>
  <si>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</si>
  <si>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</si>
  <si>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</si>
  <si>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</si>
  <si>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</si>
  <si>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</si>
  <si>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</si>
  <si>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</si>
  <si>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</si>
  <si>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</si>
  <si>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</si>
  <si>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</si>
  <si>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</si>
  <si>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</si>
  <si>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</si>
  <si>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</si>
  <si>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</si>
  <si>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</si>
  <si>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</si>
  <si>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</si>
  <si>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</si>
  <si>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</si>
  <si>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</si>
  <si>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</si>
  <si>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</si>
  <si>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</si>
  <si>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</si>
  <si>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</si>
  <si>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</si>
  <si>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</si>
  <si>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</si>
  <si>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</si>
  <si>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</si>
  <si>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</si>
  <si>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</si>
  <si>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</si>
  <si>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</si>
  <si>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</si>
  <si>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</si>
  <si>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</si>
  <si>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</si>
  <si>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</si>
  <si>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</si>
  <si>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</si>
  <si>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</si>
  <si>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</si>
  <si>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</si>
  <si>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</si>
  <si>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</si>
  <si>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</si>
  <si>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</si>
  <si>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</si>
  <si>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</si>
  <si>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</si>
  <si>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</si>
  <si>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</si>
  <si>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</si>
  <si>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</si>
  <si>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</si>
  <si>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</si>
  <si>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</si>
  <si>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</si>
  <si>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</si>
  <si>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</si>
  <si>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</si>
  <si>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</si>
  <si>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</si>
  <si>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</si>
  <si>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</si>
  <si>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</si>
  <si>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</si>
  <si>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</si>
  <si>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</si>
  <si>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</si>
  <si>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</si>
  <si>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</si>
  <si>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</si>
  <si>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</si>
  <si>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</si>
  <si>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</si>
  <si>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</si>
  <si>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</si>
  <si>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</si>
  <si>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</si>
  <si>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</si>
  <si>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</si>
  <si>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</si>
  <si>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</si>
  <si>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</si>
  <si>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</si>
  <si>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</si>
  <si>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</si>
  <si>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</si>
  <si>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</si>
  <si>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</si>
  <si>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</si>
  <si>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</si>
  <si>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</si>
  <si>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</si>
  <si>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</si>
  <si>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</si>
  <si>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</si>
  <si>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</si>
  <si>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</si>
  <si>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</si>
  <si>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</si>
  <si>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</si>
  <si>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</si>
  <si>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</si>
  <si>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</si>
  <si>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</si>
  <si>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</si>
  <si>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</si>
  <si>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</si>
  <si>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</si>
  <si>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</si>
  <si>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</si>
  <si>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</si>
  <si>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</si>
  <si>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</si>
  <si>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</si>
  <si>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</si>
  <si>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</si>
  <si>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</si>
  <si>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</si>
  <si>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</si>
  <si>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</si>
  <si>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</si>
  <si>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</si>
  <si>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</si>
  <si>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</si>
  <si>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</si>
  <si>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</si>
  <si>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</si>
  <si>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</si>
  <si>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</si>
  <si>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</si>
  <si>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</si>
  <si>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</si>
  <si>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</si>
  <si>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</si>
  <si>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</si>
  <si>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</si>
  <si>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</si>
  <si>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</si>
  <si>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</si>
  <si>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</si>
  <si>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</si>
  <si>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</si>
  <si>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</si>
  <si>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</si>
  <si>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</si>
  <si>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</si>
  <si>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</si>
  <si>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</si>
  <si>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</si>
  <si>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</si>
  <si>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</si>
  <si>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</si>
  <si>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</si>
  <si>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</si>
  <si>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</si>
  <si>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</si>
  <si>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</si>
  <si>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</si>
  <si>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</si>
  <si>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</si>
  <si>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</si>
  <si>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</si>
  <si>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</si>
  <si>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</si>
  <si>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</si>
  <si>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</si>
  <si>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</si>
  <si>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</si>
  <si>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</si>
  <si>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</si>
  <si>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</si>
  <si>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</si>
  <si>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</si>
  <si>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</si>
  <si>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</si>
  <si>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</si>
  <si>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</si>
  <si>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</si>
  <si>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</si>
  <si>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</si>
  <si>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</si>
  <si>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</si>
  <si>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</si>
  <si>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</si>
  <si>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</si>
  <si>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</si>
  <si>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</si>
  <si>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</si>
  <si>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</si>
  <si>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</si>
  <si>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</si>
  <si>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</si>
  <si>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</si>
  <si>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</si>
  <si>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</si>
  <si>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</si>
  <si>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</si>
  <si>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</si>
  <si>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</si>
  <si>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</si>
  <si>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</si>
  <si>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</si>
  <si>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</si>
  <si>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</si>
  <si>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</si>
  <si>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</si>
  <si>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</si>
  <si>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</si>
  <si>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</si>
  <si>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</si>
  <si>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</si>
  <si>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</si>
  <si>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</si>
  <si>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</si>
  <si>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</si>
  <si>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</si>
  <si>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</si>
  <si>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</si>
  <si>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</si>
  <si>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</si>
  <si>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</si>
  <si>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</si>
  <si>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</si>
  <si>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</si>
  <si>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</si>
  <si>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</si>
  <si>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</si>
  <si>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</si>
  <si>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</si>
  <si>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</si>
  <si>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</si>
  <si>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</si>
  <si>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</si>
  <si>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</si>
  <si>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</si>
  <si>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</si>
  <si>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</si>
  <si>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</si>
  <si>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</si>
  <si>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</si>
  <si>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</si>
  <si>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</si>
  <si>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</si>
  <si>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</si>
  <si>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</si>
  <si>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</si>
  <si>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</si>
  <si>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</si>
  <si>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</si>
  <si>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</si>
  <si>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</si>
  <si>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</si>
  <si>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</si>
  <si>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</si>
  <si>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</si>
  <si>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</si>
  <si>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</si>
  <si>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</si>
  <si>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</si>
  <si>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</si>
  <si>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</si>
  <si>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</si>
  <si>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</si>
  <si>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</si>
  <si>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</si>
  <si>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</si>
  <si>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</si>
  <si>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</si>
  <si>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</si>
  <si>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</si>
  <si>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</si>
  <si>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</si>
  <si>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</si>
  <si>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</si>
  <si>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</si>
  <si>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</si>
  <si>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</si>
  <si>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</si>
  <si>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</si>
  <si>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</si>
  <si>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</si>
  <si>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</si>
  <si>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</si>
  <si>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</si>
  <si>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</si>
  <si>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</si>
  <si>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</si>
  <si>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</si>
  <si>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</si>
  <si>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</si>
  <si>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</si>
  <si>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</si>
  <si>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</si>
  <si>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</si>
  <si>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</si>
  <si>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</si>
  <si>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</si>
  <si>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</si>
  <si>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</si>
  <si>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</si>
  <si>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</si>
  <si>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</si>
  <si>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</si>
  <si>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</si>
  <si>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</si>
  <si>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</si>
  <si>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</si>
  <si>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</si>
  <si>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</si>
  <si>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</si>
  <si>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</si>
  <si>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</si>
  <si>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</si>
  <si>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</si>
  <si>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</si>
  <si>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</si>
  <si>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</si>
  <si>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</si>
  <si>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</si>
  <si>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</si>
  <si>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</si>
  <si>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</si>
  <si>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</si>
  <si>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</si>
  <si>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</si>
  <si>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</si>
  <si>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</si>
  <si>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</si>
  <si>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</si>
  <si>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</si>
  <si>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</si>
  <si>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</si>
  <si>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</si>
  <si>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</si>
  <si>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</si>
  <si>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</si>
  <si>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</si>
  <si>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</si>
  <si>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</si>
  <si>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</si>
  <si>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</si>
  <si>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</si>
  <si>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</si>
  <si>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</si>
  <si>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</si>
  <si>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</si>
  <si>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</si>
  <si>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</si>
  <si>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</si>
  <si>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</si>
  <si>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</si>
  <si>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</si>
  <si>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</si>
  <si>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</si>
  <si>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</si>
  <si>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</si>
  <si>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</si>
  <si>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</si>
  <si>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</si>
  <si>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</si>
  <si>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</si>
  <si>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</si>
  <si>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</si>
  <si>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</si>
  <si>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</si>
  <si>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</si>
  <si>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</si>
  <si>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</si>
  <si>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</si>
  <si>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</si>
  <si>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</si>
  <si>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</si>
  <si>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</si>
  <si>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</si>
  <si>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</si>
  <si>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</si>
  <si>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</si>
  <si>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</si>
  <si>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</si>
  <si>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</si>
  <si>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</si>
  <si>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</si>
  <si>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</si>
  <si>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</si>
  <si>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</si>
  <si>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</si>
  <si>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</si>
  <si>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</si>
  <si>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</si>
  <si>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</si>
  <si>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</si>
  <si>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</si>
  <si>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</si>
  <si>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</si>
  <si>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</si>
  <si>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</si>
  <si>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</si>
  <si>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</si>
  <si>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</si>
  <si>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</si>
  <si>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</si>
  <si>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</si>
  <si>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</si>
  <si>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</si>
  <si>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</si>
  <si>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</si>
  <si>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</si>
  <si>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</si>
  <si>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</si>
  <si>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</si>
  <si>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</si>
  <si>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</si>
  <si>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</si>
  <si>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</si>
  <si>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</si>
  <si>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</si>
  <si>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</si>
  <si>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</si>
  <si>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</si>
  <si>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</si>
  <si>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</si>
  <si>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</si>
  <si>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</si>
  <si>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</si>
  <si>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</si>
  <si>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</si>
  <si>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</si>
  <si>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</si>
  <si>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</si>
  <si>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</si>
  <si>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</si>
  <si>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</si>
  <si>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</si>
  <si>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</si>
  <si>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</si>
  <si>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</si>
  <si>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</si>
  <si>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</si>
  <si>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</si>
  <si>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</si>
  <si>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</si>
  <si>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</si>
  <si>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</si>
  <si>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</si>
  <si>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</si>
  <si>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</si>
  <si>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</si>
  <si>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</si>
  <si>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</si>
  <si>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</si>
  <si>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</si>
  <si>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</si>
  <si>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</si>
  <si>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</si>
  <si>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</si>
  <si>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</si>
  <si>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</si>
  <si>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</si>
  <si>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</si>
  <si>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</si>
  <si>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</si>
  <si>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</si>
  <si>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</si>
  <si>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</si>
  <si>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</si>
  <si>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</si>
  <si>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</si>
  <si>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</si>
  <si>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</si>
  <si>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</si>
  <si>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</si>
  <si>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</si>
  <si>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</si>
  <si>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</si>
  <si>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</si>
  <si>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</si>
  <si>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</si>
  <si>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</si>
  <si>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</si>
  <si>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</si>
  <si>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</si>
  <si>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</si>
  <si>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</si>
  <si>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</si>
  <si>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</si>
  <si>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</si>
  <si>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</si>
  <si>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</si>
  <si>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</si>
  <si>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</si>
  <si>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</si>
  <si>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</si>
  <si>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</si>
  <si>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</si>
  <si>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</si>
  <si>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</si>
  <si>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</si>
  <si>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</si>
  <si>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</si>
  <si>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</si>
  <si>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</si>
  <si>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</si>
  <si>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</si>
  <si>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</si>
  <si>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</si>
  <si>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</si>
  <si>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</si>
  <si>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</si>
  <si>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</si>
  <si>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</si>
  <si>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</si>
  <si>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</si>
  <si>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</si>
  <si>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</si>
  <si>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</si>
  <si>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</si>
  <si>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</si>
  <si>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</si>
  <si>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</si>
  <si>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</si>
  <si>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</si>
  <si>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</si>
  <si>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</si>
  <si>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</si>
  <si>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</si>
  <si>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</si>
  <si>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</si>
  <si>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</si>
  <si>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</si>
  <si>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</si>
  <si>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</si>
  <si>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</si>
  <si>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</si>
  <si>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</si>
  <si>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</si>
  <si>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</si>
  <si>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</si>
  <si>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</si>
  <si>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</si>
  <si>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</si>
  <si>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</si>
  <si>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</si>
  <si>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</si>
  <si>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</si>
  <si>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</si>
  <si>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</si>
  <si>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</si>
  <si>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</si>
  <si>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</si>
  <si>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</si>
  <si>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</si>
  <si>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</si>
  <si>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</si>
  <si>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</si>
  <si>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</si>
  <si>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</si>
  <si>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</si>
  <si>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</si>
  <si>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</si>
  <si>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</si>
  <si>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</si>
  <si>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</si>
  <si>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</si>
  <si>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</si>
  <si>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</si>
  <si>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</si>
  <si>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</si>
  <si>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</si>
  <si>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</si>
  <si>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</si>
  <si>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</si>
  <si>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</si>
  <si>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</si>
  <si>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</si>
  <si>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</si>
  <si>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</si>
  <si>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</si>
  <si>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</si>
  <si>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</si>
  <si>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</si>
  <si>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</si>
  <si>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</si>
  <si>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</si>
  <si>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</si>
  <si>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</si>
  <si>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</si>
  <si>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</si>
  <si>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</si>
  <si>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</si>
  <si>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</si>
  <si>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</si>
  <si>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</si>
  <si>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</si>
  <si>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</si>
  <si>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</si>
  <si>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</si>
  <si>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</si>
  <si>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</si>
  <si>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</si>
  <si>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</si>
  <si>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</si>
  <si>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</si>
  <si>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</si>
  <si>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</si>
  <si>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</si>
  <si>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</si>
  <si>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</si>
  <si>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</si>
  <si>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</si>
  <si>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</si>
  <si>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</si>
  <si>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</si>
  <si>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</si>
  <si>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</si>
  <si>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</si>
  <si>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</si>
  <si>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</si>
  <si>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</si>
  <si>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</si>
  <si>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</si>
  <si>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</si>
  <si>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</si>
  <si>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</si>
  <si>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</si>
  <si>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</si>
  <si>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</si>
  <si>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</si>
  <si>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</si>
  <si>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</si>
  <si>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</si>
  <si>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</si>
  <si>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</si>
  <si>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</si>
  <si>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</si>
  <si>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</si>
  <si>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</si>
  <si>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</si>
  <si>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</si>
  <si>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</si>
  <si>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</si>
  <si>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</si>
  <si>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</si>
  <si>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</si>
  <si>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</si>
  <si>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</si>
  <si>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</si>
  <si>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</si>
  <si>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</si>
  <si>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</si>
  <si>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</si>
  <si>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</si>
  <si>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</si>
  <si>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</si>
  <si>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</si>
  <si>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</si>
  <si>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</si>
  <si>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</si>
  <si>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</si>
  <si>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</si>
  <si>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</si>
  <si>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</si>
  <si>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</si>
  <si>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</si>
  <si>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</si>
  <si>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</si>
  <si>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</si>
  <si>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</si>
  <si>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</si>
  <si>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</si>
  <si>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</si>
  <si>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</si>
  <si>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</si>
  <si>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</si>
  <si>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</si>
  <si>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</si>
  <si>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</si>
  <si>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</si>
  <si>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</si>
  <si>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</si>
  <si>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</si>
  <si>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</si>
  <si>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</si>
  <si>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</si>
  <si>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</si>
  <si>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</si>
  <si>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</si>
  <si>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</si>
  <si>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</si>
  <si>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</si>
  <si>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</si>
  <si>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</si>
  <si>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</si>
  <si>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</si>
  <si>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</si>
  <si>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</si>
  <si>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</si>
  <si>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</si>
  <si>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</si>
  <si>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</si>
  <si>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</si>
  <si>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</si>
  <si>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</si>
  <si>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</si>
  <si>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</si>
  <si>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</si>
  <si>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</si>
  <si>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</si>
  <si>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</si>
  <si>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</si>
  <si>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</si>
  <si>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</si>
  <si>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</si>
  <si>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</si>
  <si>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</si>
  <si>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</si>
  <si>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</si>
  <si>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</si>
  <si>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</si>
  <si>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</si>
  <si>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</si>
  <si>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</si>
  <si>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</si>
  <si>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</si>
  <si>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</si>
  <si>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</si>
  <si>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</si>
  <si>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</si>
  <si>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</si>
  <si>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</si>
  <si>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</si>
  <si>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</si>
  <si>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</si>
  <si>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</si>
  <si>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</si>
  <si>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</si>
  <si>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</si>
  <si>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</si>
  <si>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</si>
  <si>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</si>
  <si>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</si>
  <si>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</si>
  <si>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</si>
  <si>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</si>
  <si>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</si>
  <si>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</si>
  <si>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</si>
  <si>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</si>
  <si>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</si>
  <si>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</si>
  <si>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</si>
  <si>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</si>
  <si>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</si>
  <si>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</si>
  <si>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</si>
  <si>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</si>
  <si>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</si>
  <si>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</si>
  <si>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</si>
  <si>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</si>
  <si>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</si>
  <si>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</si>
  <si>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</si>
  <si>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</si>
  <si>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</si>
  <si>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</si>
  <si>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</si>
  <si>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</si>
  <si>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</si>
  <si>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</si>
  <si>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</si>
  <si>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</si>
  <si>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</si>
  <si>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</si>
  <si>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</si>
  <si>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</si>
  <si>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</si>
  <si>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</si>
  <si>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</si>
  <si>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</si>
  <si>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</si>
  <si>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</si>
  <si>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</si>
  <si>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</si>
  <si>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</si>
  <si>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</si>
  <si>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</si>
  <si>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</si>
  <si>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</si>
  <si>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</si>
  <si>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</si>
  <si>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</si>
  <si>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</si>
  <si>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</si>
  <si>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</si>
  <si>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</si>
  <si>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</si>
  <si>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</si>
  <si>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</si>
  <si>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</si>
  <si>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</si>
  <si>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</si>
  <si>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</si>
  <si>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</si>
  <si>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</si>
  <si>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</si>
  <si>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</si>
  <si>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</si>
  <si>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</si>
  <si>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</si>
  <si>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</si>
  <si>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</si>
  <si>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</si>
  <si>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</si>
  <si>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</si>
  <si>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</si>
  <si>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</si>
  <si>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</si>
  <si>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</si>
  <si>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</si>
  <si>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</si>
  <si>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</si>
  <si>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</si>
  <si>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</si>
  <si>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</si>
  <si>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</si>
  <si>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</si>
  <si>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</si>
  <si>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</si>
  <si>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</si>
  <si>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</si>
  <si>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</si>
  <si>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</si>
  <si>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</si>
  <si>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</si>
  <si>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</si>
  <si>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</si>
  <si>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</si>
  <si>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</si>
  <si>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</si>
  <si>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</si>
  <si>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</si>
  <si>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</si>
  <si>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</si>
  <si>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</si>
  <si>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</si>
  <si>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</si>
  <si>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</si>
  <si>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</si>
  <si>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</si>
  <si>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</si>
  <si>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</si>
  <si>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</si>
  <si>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</si>
  <si>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</si>
  <si>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</si>
  <si>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</si>
  <si>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</si>
  <si>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</si>
  <si>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</si>
  <si>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</si>
  <si>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</si>
  <si>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</si>
  <si>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</si>
  <si>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</si>
  <si>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</si>
  <si>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</si>
  <si>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</si>
  <si>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</si>
  <si>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</si>
  <si>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</si>
  <si>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</si>
  <si>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</si>
  <si>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</si>
  <si>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</si>
  <si>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</si>
  <si>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</si>
  <si>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</si>
  <si>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</si>
  <si>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</si>
  <si>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</si>
  <si>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</si>
  <si>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</si>
  <si>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</si>
  <si>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</si>
  <si>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</si>
  <si>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</si>
  <si>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</si>
  <si>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</si>
  <si>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</si>
  <si>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</si>
  <si>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</si>
  <si>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</si>
  <si>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</si>
  <si>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</si>
  <si>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</si>
  <si>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</si>
  <si>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</si>
  <si>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</si>
  <si>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</si>
  <si>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</si>
  <si>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</si>
  <si>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</si>
  <si>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</si>
  <si>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</si>
  <si>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</si>
  <si>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</si>
  <si>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</si>
  <si>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</si>
  <si>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</si>
  <si>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</si>
  <si>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</si>
  <si>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</si>
  <si>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</si>
  <si>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</si>
  <si>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</si>
  <si>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</si>
  <si>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</si>
  <si>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</si>
  <si>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</si>
  <si>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</si>
  <si>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</si>
  <si>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</si>
  <si>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</si>
  <si>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</si>
  <si>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</si>
  <si>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</si>
  <si>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</si>
  <si>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</si>
  <si>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</si>
  <si>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</si>
  <si>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</si>
  <si>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</si>
  <si>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</si>
  <si>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</si>
  <si>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</si>
  <si>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</si>
  <si>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</si>
  <si>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</si>
  <si>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</si>
  <si>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</si>
  <si>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</si>
  <si>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</si>
  <si>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</si>
  <si>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</si>
  <si>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</si>
  <si>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</si>
  <si>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</si>
  <si>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</si>
  <si>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</si>
  <si>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</si>
  <si>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</si>
  <si>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</si>
  <si>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</si>
  <si>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</si>
  <si>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</si>
  <si>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</si>
  <si>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</si>
  <si>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</si>
  <si>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</si>
  <si>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</si>
  <si>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</si>
  <si>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</si>
  <si>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</si>
  <si>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</si>
  <si>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</si>
  <si>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</si>
  <si>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</si>
  <si>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</si>
  <si>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</si>
  <si>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</si>
  <si>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</si>
  <si>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</si>
  <si>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</si>
  <si>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</si>
  <si>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</si>
  <si>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</si>
  <si>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</si>
  <si>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</si>
  <si>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</si>
  <si>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</si>
  <si>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</si>
  <si>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</si>
  <si>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</si>
  <si>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</si>
  <si>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</si>
  <si>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</si>
  <si>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</si>
  <si>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</si>
  <si>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</si>
  <si>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</si>
  <si>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</si>
  <si>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</si>
  <si>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</si>
  <si>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</si>
  <si>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</si>
  <si>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</si>
  <si>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</si>
  <si>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</si>
  <si>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</si>
  <si>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</si>
  <si>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</si>
  <si>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</si>
  <si>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</si>
  <si>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</si>
  <si>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</si>
  <si>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</si>
  <si>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</si>
  <si>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</si>
  <si>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</si>
  <si>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</si>
  <si>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</si>
  <si>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</si>
  <si>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</si>
  <si>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</si>
  <si>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</si>
  <si>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</si>
  <si>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</si>
  <si>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</si>
  <si>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</si>
  <si>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</si>
  <si>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</si>
  <si>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</si>
  <si>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</si>
  <si>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</si>
  <si>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</si>
  <si>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</si>
  <si>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</si>
  <si>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</si>
  <si>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</si>
  <si>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</si>
  <si>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</si>
  <si>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</si>
  <si>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</si>
  <si>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</si>
  <si>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</si>
  <si>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</si>
  <si>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</si>
  <si>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</si>
  <si>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</si>
  <si>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</si>
  <si>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</si>
  <si>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</si>
  <si>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</si>
  <si>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</si>
  <si>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</si>
  <si>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</si>
  <si>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</si>
  <si>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</si>
  <si>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</si>
  <si>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</si>
  <si>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</si>
  <si>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</si>
  <si>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</si>
  <si>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</si>
  <si>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</si>
  <si>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</si>
  <si>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</si>
  <si>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</si>
  <si>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</si>
  <si>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</si>
  <si>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</si>
  <si>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</si>
  <si>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</si>
  <si>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</si>
  <si>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</si>
  <si>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</si>
  <si>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</si>
  <si>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</si>
  <si>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</si>
  <si>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</si>
  <si>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</si>
  <si>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</si>
  <si>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</si>
  <si>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</si>
  <si>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</si>
  <si>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</si>
  <si>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</si>
  <si>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</si>
  <si>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</si>
  <si>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</si>
  <si>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</si>
  <si>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</si>
  <si>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</si>
  <si>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</si>
  <si>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</si>
  <si>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</si>
  <si>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</si>
  <si>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</si>
  <si>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</si>
  <si>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</si>
  <si>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</si>
  <si>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</si>
  <si>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</si>
  <si>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</si>
  <si>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</si>
  <si>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</si>
  <si>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</si>
  <si>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</si>
  <si>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</si>
  <si>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</si>
  <si>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</si>
  <si>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</si>
  <si>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</si>
  <si>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</si>
  <si>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</si>
  <si>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</si>
  <si>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</si>
  <si>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</si>
  <si>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</si>
  <si>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</si>
  <si>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</si>
  <si>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</si>
  <si>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</si>
  <si>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</si>
  <si>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</si>
  <si>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</si>
  <si>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</si>
  <si>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</si>
  <si>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</si>
  <si>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</si>
  <si>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</si>
  <si>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</si>
  <si>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</si>
  <si>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</si>
  <si>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</si>
  <si>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</si>
  <si>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</si>
  <si>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</si>
  <si>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</si>
  <si>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</si>
  <si>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</si>
  <si>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</si>
  <si>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</si>
  <si>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</si>
  <si>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</si>
  <si>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</si>
  <si>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</si>
  <si>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</si>
  <si>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</si>
  <si>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</si>
  <si>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</si>
  <si>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</si>
  <si>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</si>
  <si>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</si>
  <si>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</si>
  <si>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</si>
  <si>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</si>
  <si>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</si>
  <si>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</si>
  <si>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</si>
  <si>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</si>
  <si>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</si>
  <si>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</si>
  <si>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</si>
  <si>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</si>
  <si>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</si>
  <si>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</si>
  <si>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</si>
  <si>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</si>
  <si>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</si>
  <si>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</si>
  <si>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</si>
  <si>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</si>
  <si>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</si>
  <si>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</si>
  <si>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</si>
  <si>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</si>
  <si>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</si>
  <si>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</si>
  <si>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</si>
  <si>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</si>
  <si>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</si>
  <si>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</si>
  <si>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</si>
  <si>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</si>
  <si>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</si>
  <si>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</si>
  <si>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</si>
  <si>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</si>
  <si>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</si>
  <si>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</si>
  <si>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</si>
  <si>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</si>
  <si>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</si>
  <si>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</si>
  <si>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</si>
  <si>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</si>
  <si>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</si>
  <si>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</si>
  <si>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</si>
  <si>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</si>
  <si>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</si>
  <si>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</si>
  <si>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</si>
  <si>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</si>
  <si>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</si>
  <si>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</si>
  <si>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</si>
  <si>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</si>
  <si>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</si>
  <si>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</si>
  <si>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</si>
  <si>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</si>
  <si>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</si>
  <si>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</si>
  <si>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</si>
  <si>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</si>
  <si>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</si>
  <si>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</si>
  <si>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</si>
  <si>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</si>
  <si>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</si>
  <si>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</si>
  <si>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</si>
  <si>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</si>
  <si>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</si>
  <si>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</si>
  <si>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</si>
  <si>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</si>
  <si>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</si>
  <si>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</si>
  <si>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</si>
  <si>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</si>
  <si>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</si>
  <si>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</si>
  <si>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</si>
  <si>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</si>
  <si>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</si>
  <si>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</si>
  <si>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</si>
  <si>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</si>
  <si>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</si>
  <si>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</si>
  <si>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</si>
  <si>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</si>
  <si>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</si>
  <si>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</si>
  <si>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</si>
  <si>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</si>
  <si>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</si>
  <si>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</si>
  <si>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</si>
  <si>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</si>
  <si>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</si>
  <si>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</si>
  <si>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</si>
  <si>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</si>
  <si>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</si>
  <si>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</si>
  <si>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</si>
  <si>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</si>
  <si>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</si>
  <si>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</si>
  <si>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</si>
  <si>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</si>
  <si>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</si>
  <si>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</si>
  <si>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</si>
  <si>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</si>
  <si>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</si>
  <si>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</si>
  <si>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</si>
  <si>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</si>
  <si>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</si>
  <si>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</si>
  <si>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</si>
  <si>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</si>
  <si>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</si>
  <si>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</si>
  <si>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</si>
  <si>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</si>
  <si>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</si>
  <si>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</si>
  <si>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</si>
  <si>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</si>
  <si>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</si>
  <si>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</si>
  <si>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</si>
  <si>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</si>
  <si>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</si>
  <si>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</si>
  <si>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</si>
  <si>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</si>
  <si>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</si>
  <si>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</si>
  <si>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</si>
  <si>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</si>
  <si>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</si>
  <si>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</si>
  <si>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</si>
  <si>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</si>
  <si>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</si>
  <si>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</si>
  <si>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</si>
  <si>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</si>
  <si>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</si>
  <si>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</si>
  <si>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</si>
  <si>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</si>
  <si>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</si>
  <si>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</si>
  <si>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</si>
  <si>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</si>
  <si>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</si>
  <si>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</si>
  <si>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</si>
  <si>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</si>
  <si>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</si>
  <si>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</si>
  <si>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</si>
  <si>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</si>
  <si>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</si>
  <si>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</si>
  <si>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</si>
  <si>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</si>
  <si>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</si>
  <si>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</si>
  <si>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</si>
  <si>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</si>
  <si>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</si>
  <si>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</si>
  <si>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</si>
  <si>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</si>
  <si>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</si>
  <si>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</si>
  <si>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</si>
  <si>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</si>
  <si>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</si>
  <si>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</si>
  <si>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</si>
  <si>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</si>
  <si>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</si>
  <si>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</si>
  <si>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</si>
  <si>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</si>
  <si>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</si>
  <si>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</si>
  <si>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</si>
  <si>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</si>
  <si>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</si>
  <si>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</si>
  <si>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</si>
  <si>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</si>
  <si>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</si>
  <si>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</si>
  <si>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</si>
  <si>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</si>
  <si>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</si>
  <si>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</si>
  <si>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</si>
  <si>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</si>
  <si>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</si>
  <si>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</si>
  <si>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</si>
  <si>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</si>
  <si>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</si>
  <si>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</si>
  <si>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</si>
  <si>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</si>
  <si>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</si>
  <si>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</si>
  <si>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</si>
  <si>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</si>
  <si>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</si>
  <si>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</si>
  <si>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</si>
  <si>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</si>
  <si>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</si>
  <si>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</si>
  <si>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</si>
  <si>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</si>
  <si>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</si>
  <si>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</si>
  <si>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</si>
  <si>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</si>
  <si>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</si>
  <si>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</si>
  <si>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</si>
  <si>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</si>
  <si>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</si>
  <si>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</si>
  <si>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</si>
  <si>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</si>
  <si>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</si>
  <si>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</si>
  <si>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</si>
  <si>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</si>
  <si>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</si>
  <si>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</si>
  <si>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</si>
  <si>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</si>
  <si>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</si>
  <si>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</si>
  <si>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</si>
  <si>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</si>
  <si>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</si>
  <si>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</si>
  <si>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</si>
  <si>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</si>
  <si>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</si>
  <si>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</si>
  <si>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</si>
  <si>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</si>
  <si>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</si>
  <si>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</si>
  <si>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</si>
  <si>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</si>
  <si>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</si>
  <si>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</si>
  <si>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</si>
  <si>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</si>
  <si>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</si>
  <si>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</si>
  <si>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</si>
  <si>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</si>
  <si>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</si>
  <si>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</si>
  <si>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</si>
  <si>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</si>
  <si>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</si>
  <si>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</si>
  <si>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</si>
  <si>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</si>
  <si>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</si>
  <si>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</si>
  <si>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</si>
  <si>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</si>
  <si>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</si>
  <si>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</si>
  <si>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</si>
  <si>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</si>
  <si>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</si>
  <si>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</si>
  <si>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</si>
  <si>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</si>
  <si>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</si>
  <si>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</si>
  <si>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</si>
  <si>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</si>
  <si>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</si>
  <si>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</si>
  <si>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</si>
  <si>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</si>
  <si>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</si>
  <si>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</si>
  <si>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</si>
  <si>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</si>
  <si>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</si>
  <si>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</si>
  <si>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</si>
  <si>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</si>
  <si>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</si>
  <si>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</si>
  <si>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</si>
  <si>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</si>
  <si>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</si>
  <si>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</si>
  <si>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</si>
  <si>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</si>
  <si>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</si>
  <si>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</si>
  <si>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</si>
  <si>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</si>
  <si>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</si>
  <si>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</si>
  <si>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</si>
  <si>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</si>
  <si>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</si>
  <si>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</si>
  <si>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</si>
  <si>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</si>
  <si>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</si>
  <si>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</si>
  <si>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</si>
  <si>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</si>
  <si>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</si>
  <si>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</si>
  <si>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</si>
  <si>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</si>
  <si>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</si>
  <si>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</si>
  <si>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</si>
  <si>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</si>
  <si>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</si>
  <si>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</si>
  <si>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</si>
  <si>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</si>
  <si>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</si>
  <si>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</si>
  <si>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</si>
  <si>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</si>
  <si>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</si>
  <si>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</si>
  <si>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</si>
  <si>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</si>
  <si>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</si>
  <si>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</si>
  <si>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</si>
  <si>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</si>
  <si>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</si>
  <si>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</si>
  <si>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</si>
  <si>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</si>
  <si>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</si>
  <si>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</si>
  <si>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</si>
  <si>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</si>
  <si>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</si>
  <si>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</si>
  <si>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</si>
  <si>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</si>
  <si>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</si>
  <si>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</si>
  <si>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</si>
  <si>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</si>
  <si>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</si>
  <si>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</si>
  <si>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</si>
  <si>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</si>
  <si>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</si>
  <si>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</si>
  <si>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</si>
  <si>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</si>
  <si>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</si>
  <si>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</si>
  <si>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</si>
  <si>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</si>
  <si>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</si>
  <si>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</si>
  <si>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</si>
  <si>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</si>
  <si>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</si>
  <si>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</si>
  <si>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</si>
  <si>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</si>
  <si>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</si>
  <si>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</si>
  <si>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</si>
  <si>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</si>
  <si>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</si>
  <si>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</si>
  <si>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</si>
  <si>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</si>
  <si>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</si>
  <si>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</si>
  <si>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</si>
  <si>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</si>
  <si>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</si>
  <si>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</si>
  <si>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</si>
  <si>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</si>
  <si>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</si>
  <si>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</si>
  <si>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</si>
  <si>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</si>
  <si>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</si>
  <si>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</si>
  <si>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</si>
  <si>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</si>
  <si>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</si>
  <si>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</si>
  <si>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</si>
  <si>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</si>
  <si>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</si>
  <si>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</si>
  <si>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</si>
  <si>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</si>
  <si>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</si>
  <si>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</si>
  <si>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</si>
  <si>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</si>
  <si>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</si>
  <si>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</si>
  <si>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</si>
  <si>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</si>
  <si>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</si>
  <si>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</si>
  <si>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</si>
  <si>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</si>
  <si>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</si>
  <si>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</si>
  <si>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</si>
  <si>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</si>
  <si>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</si>
  <si>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</si>
  <si>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</si>
  <si>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</si>
  <si>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</si>
  <si>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</si>
  <si>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</si>
  <si>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</si>
  <si>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</si>
  <si>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</si>
  <si>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</si>
  <si>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</si>
  <si>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</si>
  <si>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</si>
  <si>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</si>
  <si>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</si>
  <si>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</si>
  <si>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</si>
  <si>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</si>
  <si>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</si>
  <si>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</si>
  <si>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</si>
  <si>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</si>
  <si>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</si>
  <si>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</si>
  <si>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</si>
  <si>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</si>
  <si>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</si>
  <si>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</si>
  <si>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</si>
  <si>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</si>
  <si>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</si>
  <si>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</si>
  <si>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</si>
  <si>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</si>
  <si>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</si>
  <si>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</si>
  <si>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</si>
  <si>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</si>
  <si>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</si>
  <si>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</si>
  <si>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</si>
  <si>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</si>
  <si>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</si>
  <si>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</si>
  <si>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</si>
  <si>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</si>
  <si>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</si>
  <si>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</si>
  <si>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</si>
  <si>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</si>
  <si>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</si>
  <si>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</si>
  <si>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</si>
  <si>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</si>
  <si>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</si>
  <si>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</si>
  <si>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</si>
  <si>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</si>
  <si>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</si>
  <si>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</si>
  <si>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</si>
  <si>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</si>
  <si>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</si>
  <si>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</si>
  <si>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</si>
  <si>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</si>
  <si>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</si>
  <si>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</si>
  <si>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</si>
  <si>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</si>
  <si>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</si>
  <si>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</si>
  <si>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</si>
  <si>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</si>
  <si>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</si>
  <si>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</si>
  <si>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</si>
  <si>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</si>
  <si>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</si>
  <si>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</si>
  <si>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</si>
  <si>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</si>
  <si>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</si>
  <si>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</si>
  <si>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</si>
  <si>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</si>
  <si>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</si>
  <si>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</si>
  <si>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</si>
  <si>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</si>
  <si>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</si>
  <si>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</si>
  <si>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</si>
  <si>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</si>
  <si>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</si>
  <si>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</si>
  <si>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</si>
  <si>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</si>
  <si>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</si>
  <si>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</si>
  <si>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</si>
  <si>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</si>
  <si>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</si>
  <si>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</si>
  <si>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</si>
  <si>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</si>
  <si>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</si>
  <si>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</si>
  <si>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</si>
  <si>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</si>
  <si>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</si>
  <si>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</si>
  <si>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</si>
  <si>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</si>
  <si>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</si>
  <si>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</si>
  <si>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</si>
  <si>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</si>
  <si>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</si>
  <si>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</si>
  <si>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</si>
  <si>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</si>
  <si>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</si>
  <si>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</si>
  <si>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</si>
  <si>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</si>
  <si>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</si>
  <si>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</si>
  <si>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</si>
  <si>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</si>
  <si>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</si>
  <si>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</si>
  <si>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</si>
  <si>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</si>
  <si>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</si>
  <si>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</si>
  <si>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</si>
  <si>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</si>
  <si>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</si>
  <si>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</si>
  <si>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</si>
  <si>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</si>
  <si>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</si>
  <si>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</si>
  <si>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</si>
  <si>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</si>
  <si>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</si>
  <si>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</si>
  <si>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</si>
  <si>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</si>
  <si>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</si>
  <si>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</si>
  <si>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</si>
  <si>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</si>
  <si>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</si>
  <si>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</si>
  <si>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</si>
  <si>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</si>
  <si>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</si>
  <si>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</si>
  <si>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</si>
  <si>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</si>
  <si>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</si>
  <si>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</si>
  <si>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</si>
  <si>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</si>
  <si>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</si>
  <si>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</si>
  <si>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</si>
  <si>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</si>
  <si>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</si>
  <si>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</si>
  <si>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</si>
  <si>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</si>
  <si>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</si>
  <si>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</si>
  <si>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</si>
  <si>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</si>
  <si>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</si>
  <si>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</si>
  <si>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</si>
  <si>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</si>
  <si>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</si>
  <si>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</si>
  <si>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</si>
  <si>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</si>
  <si>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</si>
  <si>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</si>
  <si>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</si>
  <si>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</si>
  <si>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</si>
  <si>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</si>
  <si>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</si>
  <si>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</si>
  <si>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</si>
  <si>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</si>
  <si>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</si>
  <si>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</si>
  <si>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</si>
  <si>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</si>
  <si>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</si>
  <si>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</si>
  <si>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</si>
  <si>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</si>
  <si>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</si>
  <si>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</si>
  <si>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</si>
  <si>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</si>
  <si>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</si>
  <si>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</si>
  <si>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</si>
  <si>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</si>
  <si>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</si>
  <si>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</si>
  <si>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</si>
  <si>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</si>
  <si>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</si>
  <si>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</si>
  <si>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</si>
  <si>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</si>
  <si>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</si>
  <si>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</si>
  <si>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</si>
  <si>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</si>
  <si>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</si>
  <si>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</si>
  <si>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</si>
  <si>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</si>
  <si>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</si>
  <si>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</si>
  <si>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</si>
  <si>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</si>
  <si>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</si>
  <si>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</si>
  <si>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</si>
  <si>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</si>
  <si>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</si>
  <si>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</si>
  <si>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</si>
  <si>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</si>
  <si>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</si>
  <si>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</si>
  <si>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</si>
  <si>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</si>
  <si>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</si>
  <si>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</si>
  <si>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</si>
  <si>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</si>
  <si>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</si>
  <si>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</si>
  <si>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</si>
  <si>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</si>
  <si>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</si>
  <si>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</si>
  <si>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</si>
  <si>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</si>
  <si>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</si>
  <si>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</si>
  <si>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</si>
  <si>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</si>
  <si>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</si>
  <si>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</si>
  <si>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</si>
  <si>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</si>
  <si>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</si>
  <si>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</si>
  <si>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</si>
  <si>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</si>
  <si>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</si>
  <si>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</si>
  <si>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</si>
  <si>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</si>
  <si>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</si>
  <si>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</si>
  <si>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</si>
  <si>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</si>
  <si>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</si>
  <si>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</si>
  <si>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</si>
  <si>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</si>
  <si>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</si>
  <si>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</si>
  <si>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</si>
  <si>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</si>
  <si>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</si>
  <si>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</si>
  <si>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</si>
  <si>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</si>
  <si>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</si>
  <si>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</si>
  <si>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</si>
  <si>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</si>
  <si>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</si>
  <si>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</si>
  <si>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</si>
  <si>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</si>
  <si>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</si>
  <si>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</si>
  <si>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</si>
  <si>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</si>
  <si>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</si>
  <si>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</si>
  <si>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</si>
  <si>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</si>
  <si>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</si>
  <si>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</si>
  <si>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</si>
  <si>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</si>
  <si>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</si>
  <si>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</si>
  <si>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</si>
  <si>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</si>
  <si>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</si>
  <si>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</si>
  <si>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</si>
  <si>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</si>
  <si>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</si>
  <si>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</si>
  <si>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</si>
  <si>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</si>
  <si>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</si>
  <si>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</si>
  <si>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</si>
  <si>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</si>
  <si>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</si>
  <si>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</si>
  <si>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</si>
  <si>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</si>
  <si>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</si>
  <si>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</si>
  <si>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</si>
  <si>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</si>
  <si>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</si>
  <si>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</si>
  <si>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</si>
  <si>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</si>
  <si>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</si>
  <si>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</si>
  <si>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</si>
  <si>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</si>
  <si>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</si>
  <si>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</si>
  <si>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</si>
  <si>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</si>
  <si>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</si>
  <si>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</si>
  <si>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</si>
  <si>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</si>
  <si>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</si>
  <si>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</si>
  <si>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</si>
  <si>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</si>
  <si>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</si>
  <si>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</si>
  <si>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</si>
  <si>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</si>
  <si>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</si>
  <si>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</si>
  <si>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</si>
  <si>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</si>
  <si>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</si>
  <si>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</si>
  <si>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</si>
  <si>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</si>
  <si>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</si>
  <si>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</si>
  <si>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</si>
  <si>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</si>
  <si>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</si>
  <si>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</si>
  <si>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</si>
  <si>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</si>
  <si>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</si>
  <si>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</si>
  <si>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</si>
  <si>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</si>
  <si>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</si>
  <si>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</si>
  <si>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</si>
  <si>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</si>
  <si>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</si>
  <si>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</si>
  <si>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</si>
  <si>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</si>
  <si>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</si>
  <si>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</si>
  <si>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</si>
  <si>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</si>
  <si>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</si>
  <si>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</si>
  <si>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</si>
  <si>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</si>
  <si>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</si>
  <si>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</si>
  <si>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</si>
  <si>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</si>
  <si>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</si>
  <si>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</si>
  <si>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</si>
  <si>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</si>
  <si>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</si>
  <si>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</si>
  <si>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</si>
  <si>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</si>
  <si>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</si>
  <si>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</si>
  <si>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</si>
  <si>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</si>
  <si>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</si>
  <si>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</si>
  <si>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</si>
  <si>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</si>
  <si>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</si>
  <si>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</si>
  <si>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</si>
  <si>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</si>
  <si>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</si>
  <si>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</si>
  <si>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</si>
  <si>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</si>
  <si>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</si>
  <si>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</si>
  <si>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</si>
  <si>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</si>
  <si>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</si>
  <si>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</si>
  <si>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</si>
  <si>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</si>
  <si>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</si>
  <si>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</si>
  <si>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</si>
  <si>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</si>
  <si>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</si>
  <si>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</si>
  <si>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</si>
  <si>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</si>
  <si>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</si>
  <si>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</si>
  <si>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</si>
  <si>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</si>
  <si>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</si>
  <si>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</si>
  <si>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</si>
  <si>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</si>
  <si>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</si>
  <si>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</si>
  <si>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</si>
  <si>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</si>
  <si>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</si>
  <si>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</si>
  <si>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</si>
  <si>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</si>
  <si>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</si>
  <si>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</si>
  <si>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</si>
  <si>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</si>
  <si>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</si>
  <si>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</si>
  <si>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</si>
  <si>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</si>
  <si>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</si>
  <si>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</si>
  <si>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</si>
  <si>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</si>
  <si>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</si>
  <si>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</si>
  <si>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</si>
  <si>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</si>
  <si>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</si>
  <si>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</si>
  <si>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</si>
  <si>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</si>
  <si>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</si>
  <si>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</si>
  <si>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</si>
  <si>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</si>
  <si>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</si>
  <si>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</si>
  <si>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</si>
  <si>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</si>
  <si>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</si>
  <si>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</si>
  <si>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</si>
  <si>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</si>
  <si>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</si>
  <si>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</si>
  <si>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</si>
  <si>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</si>
  <si>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</si>
  <si>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</si>
  <si>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</si>
  <si>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</si>
  <si>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</si>
  <si>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</si>
  <si>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</si>
  <si>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</si>
  <si>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</si>
  <si>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</si>
  <si>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</si>
  <si>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</si>
  <si>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</si>
  <si>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</si>
  <si>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</si>
  <si>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</si>
  <si>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</si>
  <si>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</si>
  <si>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</si>
  <si>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</si>
  <si>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</si>
  <si>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</si>
  <si>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</si>
  <si>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</si>
  <si>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</si>
  <si>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</si>
  <si>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</si>
  <si>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</si>
  <si>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</si>
  <si>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</si>
  <si>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</si>
  <si>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</si>
  <si>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</si>
  <si>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</si>
  <si>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</si>
  <si>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</si>
  <si>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</si>
  <si>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</si>
  <si>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</si>
  <si>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</si>
  <si>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</si>
  <si>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</si>
  <si>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</si>
  <si>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</si>
  <si>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</si>
  <si>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</si>
  <si>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</si>
  <si>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</si>
  <si>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</si>
  <si>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</si>
  <si>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</si>
  <si>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</si>
  <si>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</si>
  <si>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</si>
  <si>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</si>
  <si>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</si>
  <si>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</si>
  <si>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</si>
  <si>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</si>
  <si>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</si>
  <si>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</si>
  <si>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</si>
  <si>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</si>
  <si>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</si>
  <si>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</si>
  <si>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</si>
  <si>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</si>
  <si>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</si>
  <si>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</si>
  <si>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</si>
  <si>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</si>
  <si>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</si>
  <si>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</si>
  <si>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</si>
  <si>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</si>
  <si>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</si>
  <si>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</si>
  <si>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</si>
  <si>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</si>
  <si>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</si>
  <si>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</si>
  <si>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</si>
  <si>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</si>
  <si>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</si>
  <si>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</si>
  <si>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</si>
  <si>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</si>
  <si>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</si>
  <si>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</si>
  <si>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</si>
  <si>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</si>
  <si>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</si>
  <si>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</si>
  <si>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</si>
  <si>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</si>
  <si>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</si>
  <si>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</si>
  <si>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</si>
  <si>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</si>
  <si>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</si>
  <si>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</si>
  <si>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</si>
  <si>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</si>
  <si>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</si>
  <si>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</si>
  <si>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</si>
  <si>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</si>
  <si>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</si>
  <si>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</si>
  <si>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</si>
  <si>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</si>
  <si>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</si>
  <si>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</si>
  <si>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</si>
  <si>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</si>
  <si>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</si>
  <si>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</si>
  <si>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</si>
  <si>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</si>
  <si>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</si>
  <si>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</si>
  <si>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</si>
  <si>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</si>
  <si>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</si>
  <si>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</si>
  <si>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</si>
  <si>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</si>
  <si>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</si>
  <si>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</si>
  <si>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</si>
  <si>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</si>
  <si>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</si>
  <si>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</si>
  <si>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</si>
  <si>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</si>
  <si>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</si>
  <si>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</si>
  <si>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</si>
  <si>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</si>
  <si>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</si>
  <si>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</si>
  <si>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</si>
  <si>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</si>
  <si>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</si>
  <si>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</si>
  <si>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</si>
  <si>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</si>
  <si>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</si>
  <si>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</si>
  <si>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</si>
  <si>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</si>
  <si>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</si>
  <si>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</si>
  <si>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</si>
  <si>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</si>
  <si>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</si>
  <si>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</si>
  <si>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</si>
  <si>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</si>
  <si>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</si>
  <si>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</si>
  <si>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</si>
  <si>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</si>
  <si>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</si>
  <si>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</si>
  <si>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</si>
  <si>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</si>
  <si>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</si>
  <si>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</si>
  <si>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</si>
  <si>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</si>
  <si>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</si>
  <si>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</si>
  <si>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</si>
  <si>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</si>
  <si>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</si>
  <si>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</si>
  <si>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</si>
  <si>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</si>
  <si>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</si>
  <si>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</si>
  <si>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</si>
  <si>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</si>
  <si>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</si>
  <si>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</si>
  <si>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</si>
  <si>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</si>
  <si>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</si>
  <si>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</si>
  <si>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</si>
  <si>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</si>
  <si>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</si>
  <si>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</si>
  <si>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</si>
  <si>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</si>
  <si>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</si>
  <si>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</si>
  <si>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</si>
  <si>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</si>
  <si>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</si>
  <si>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</si>
  <si>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</si>
  <si>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</si>
  <si>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</si>
  <si>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</si>
  <si>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</si>
  <si>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</si>
  <si>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</si>
  <si>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</si>
  <si>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</si>
  <si>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</si>
  <si>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</si>
  <si>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</si>
  <si>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</si>
  <si>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</si>
  <si>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</si>
  <si>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</si>
  <si>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</si>
  <si>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</si>
  <si>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</si>
  <si>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</si>
  <si>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</si>
  <si>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</si>
  <si>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</si>
  <si>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</si>
  <si>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</si>
  <si>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</si>
  <si>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</si>
  <si>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</si>
  <si>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</si>
  <si>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</si>
  <si>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</si>
  <si>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</si>
  <si>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</si>
  <si>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</si>
  <si>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</si>
  <si>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</si>
  <si>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</si>
  <si>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</si>
  <si>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</si>
  <si>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</si>
  <si>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</si>
  <si>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</si>
  <si>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</si>
  <si>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</si>
  <si>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</si>
  <si>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</si>
  <si>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</si>
  <si>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</si>
  <si>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</si>
  <si>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</si>
  <si>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</si>
  <si>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</si>
  <si>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</si>
  <si>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</si>
  <si>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</si>
  <si>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</si>
  <si>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</si>
  <si>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</si>
  <si>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</si>
  <si>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</si>
  <si>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</si>
  <si>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</si>
  <si>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</si>
  <si>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</si>
  <si>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</si>
  <si>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</si>
  <si>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</si>
  <si>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</si>
  <si>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</si>
  <si>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</si>
  <si>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</si>
  <si>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</si>
  <si>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</si>
  <si>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</si>
  <si>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</si>
  <si>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</si>
  <si>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</si>
  <si>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</si>
  <si>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</si>
  <si>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</si>
  <si>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</si>
  <si>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</si>
  <si>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</si>
  <si>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</si>
  <si>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</si>
  <si>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</si>
  <si>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</si>
  <si>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</si>
  <si>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</si>
  <si>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</si>
  <si>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</si>
  <si>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</si>
  <si>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</si>
  <si>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</si>
  <si>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</si>
  <si>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</si>
  <si>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</si>
  <si>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</si>
  <si>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</si>
  <si>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</si>
  <si>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</si>
  <si>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</si>
  <si>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</si>
  <si>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</si>
  <si>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</si>
  <si>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</si>
  <si>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</si>
  <si>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</si>
  <si>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</si>
  <si>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</si>
  <si>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</si>
  <si>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</si>
  <si>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</si>
  <si>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</si>
  <si>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</si>
  <si>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</si>
  <si>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</si>
  <si>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</si>
  <si>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</si>
  <si>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</si>
  <si>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</si>
  <si>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</si>
  <si>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</si>
  <si>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</si>
  <si>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</si>
  <si>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</si>
  <si>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</si>
  <si>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</si>
  <si>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</si>
  <si>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</si>
  <si>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</si>
  <si>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</si>
  <si>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</si>
  <si>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</si>
  <si>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</si>
  <si>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</si>
  <si>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</si>
  <si>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</si>
  <si>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</si>
  <si>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</si>
  <si>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</si>
  <si>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</si>
  <si>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</si>
  <si>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</si>
  <si>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</si>
  <si>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</si>
  <si>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</si>
  <si>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</si>
  <si>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</si>
  <si>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</si>
  <si>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</si>
  <si>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</si>
  <si>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</si>
  <si>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</si>
  <si>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</si>
  <si>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</si>
  <si>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</si>
  <si>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</si>
  <si>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</si>
  <si>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</si>
  <si>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</si>
  <si>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</si>
  <si>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</si>
  <si>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</si>
  <si>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</si>
  <si>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</si>
  <si>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</si>
  <si>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</si>
  <si>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</si>
  <si>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</si>
  <si>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</si>
  <si>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</si>
  <si>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</si>
  <si>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</si>
  <si>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</si>
  <si>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</si>
  <si>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</si>
  <si>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</si>
  <si>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</si>
  <si>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</si>
  <si>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</si>
  <si>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</si>
  <si>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</si>
  <si>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</si>
  <si>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</si>
  <si>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</si>
  <si>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</si>
  <si>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</si>
  <si>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</si>
  <si>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</si>
  <si>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</si>
  <si>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</si>
  <si>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</si>
  <si>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</si>
  <si>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</si>
  <si>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</si>
  <si>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</si>
  <si>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</si>
  <si>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</si>
  <si>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</si>
  <si>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</si>
  <si>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</si>
  <si>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</si>
  <si>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</si>
  <si>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</si>
  <si>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</si>
  <si>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</si>
  <si>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</si>
  <si>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</si>
  <si>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</si>
  <si>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</si>
  <si>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</si>
  <si>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</si>
  <si>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</si>
  <si>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</si>
  <si>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</si>
  <si>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</si>
  <si>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</si>
  <si>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</si>
  <si>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</si>
  <si>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</si>
  <si>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</si>
  <si>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</si>
  <si>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</si>
  <si>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</si>
  <si>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</si>
  <si>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</si>
  <si>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</si>
  <si>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</si>
  <si>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</si>
  <si>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</si>
  <si>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</si>
  <si>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</si>
  <si>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</si>
  <si>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</si>
  <si>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</si>
  <si>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</si>
  <si>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</si>
  <si>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</si>
  <si>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</si>
  <si>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</si>
  <si>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</si>
  <si>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</si>
  <si>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</si>
  <si>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</si>
  <si>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</si>
  <si>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</si>
  <si>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</si>
  <si>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</si>
  <si>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</si>
  <si>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</si>
  <si>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</si>
  <si>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</si>
  <si>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</si>
  <si>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</si>
  <si>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</si>
  <si>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</si>
  <si>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</si>
  <si>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</si>
  <si>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</si>
  <si>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</si>
  <si>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</si>
  <si>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</si>
  <si>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</si>
  <si>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</si>
  <si>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</si>
  <si>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</si>
  <si>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</si>
  <si>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</si>
  <si>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</si>
  <si>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</si>
  <si>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</si>
  <si>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</si>
  <si>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</si>
  <si>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</si>
  <si>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</si>
  <si>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</si>
  <si>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</si>
  <si>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</si>
  <si>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</si>
  <si>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</si>
  <si>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</si>
  <si>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</si>
  <si>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</si>
  <si>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</si>
  <si>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</si>
  <si>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</si>
  <si>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</si>
  <si>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</si>
  <si>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</si>
  <si>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</si>
  <si>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</si>
  <si>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</si>
  <si>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</si>
  <si>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</si>
  <si>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</si>
  <si>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</si>
  <si>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</si>
  <si>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</si>
  <si>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</si>
  <si>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</si>
  <si>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</si>
  <si>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</si>
  <si>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</si>
  <si>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</si>
  <si>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</si>
  <si>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</si>
  <si>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</si>
  <si>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</si>
  <si>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</si>
  <si>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</si>
  <si>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</si>
  <si>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</si>
  <si>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</si>
  <si>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</si>
  <si>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</si>
  <si>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</si>
  <si>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</si>
  <si>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</si>
  <si>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</si>
  <si>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</si>
  <si>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</si>
  <si>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</si>
  <si>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</si>
  <si>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</si>
  <si>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</si>
  <si>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</si>
  <si>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</si>
  <si>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</si>
  <si>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</si>
  <si>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</si>
  <si>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</si>
  <si>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</si>
  <si>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</si>
  <si>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</si>
  <si>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</si>
  <si>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</si>
  <si>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</si>
  <si>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</si>
  <si>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</si>
  <si>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</si>
  <si>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</si>
  <si>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</si>
  <si>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</si>
  <si>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</si>
  <si>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</si>
  <si>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</si>
  <si>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</si>
  <si>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</si>
  <si>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</si>
  <si>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</si>
  <si>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</si>
  <si>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</si>
  <si>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</si>
  <si>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</si>
  <si>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</si>
  <si>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</si>
  <si>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</si>
  <si>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</si>
  <si>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</si>
  <si>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</si>
  <si>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</si>
  <si>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</si>
  <si>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</si>
  <si>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</si>
  <si>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</si>
  <si>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</si>
  <si>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</si>
  <si>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</si>
  <si>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</si>
  <si>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</si>
  <si>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</si>
  <si>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</si>
  <si>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</si>
  <si>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</si>
  <si>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</si>
  <si>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</si>
  <si>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</si>
  <si>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</si>
  <si>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</si>
  <si>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</si>
  <si>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</si>
  <si>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</si>
  <si>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</si>
  <si>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</si>
  <si>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</si>
  <si>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</si>
  <si>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</si>
  <si>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</si>
  <si>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</si>
  <si>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</si>
  <si>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</si>
  <si>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</si>
  <si>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</si>
  <si>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</si>
  <si>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</si>
  <si>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</si>
  <si>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</si>
  <si>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</si>
  <si>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</si>
  <si>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</si>
  <si>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</si>
  <si>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</si>
  <si>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</si>
  <si>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</si>
  <si>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</si>
  <si>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</si>
  <si>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</si>
  <si>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</si>
  <si>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</si>
  <si>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</si>
  <si>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</si>
  <si>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</si>
  <si>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</si>
  <si>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</si>
  <si>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</si>
  <si>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</si>
  <si>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</si>
  <si>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</si>
  <si>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</si>
  <si>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</si>
  <si>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</si>
  <si>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</si>
  <si>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</si>
  <si>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</si>
  <si>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</si>
  <si>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</si>
  <si>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</si>
  <si>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</si>
  <si>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</si>
  <si>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</si>
  <si>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</si>
  <si>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</si>
  <si>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</si>
  <si>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</si>
  <si>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</si>
  <si>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</si>
  <si>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</si>
  <si>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</si>
  <si>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</si>
  <si>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</si>
  <si>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</si>
  <si>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</si>
  <si>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</si>
  <si>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</si>
  <si>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</si>
  <si>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</si>
  <si>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</si>
  <si>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</si>
  <si>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</si>
  <si>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</si>
  <si>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</si>
  <si>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</si>
  <si>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</si>
  <si>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</si>
  <si>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</si>
  <si>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</si>
  <si>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</si>
  <si>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</si>
  <si>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</si>
  <si>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</si>
  <si>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</si>
  <si>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</si>
  <si>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</si>
  <si>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</si>
  <si>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</si>
  <si>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</si>
  <si>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</si>
  <si>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</si>
  <si>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</si>
  <si>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</si>
  <si>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</si>
  <si>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</si>
  <si>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</si>
  <si>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</si>
  <si>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</si>
  <si>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</si>
  <si>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</si>
  <si>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</si>
  <si>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</si>
  <si>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</si>
  <si>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</si>
  <si>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</si>
  <si>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</si>
  <si>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</si>
  <si>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</si>
  <si>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</si>
  <si>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</si>
  <si>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</si>
  <si>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</si>
  <si>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</si>
  <si>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</si>
  <si>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</si>
  <si>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</si>
  <si>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</si>
  <si>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</si>
  <si>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</si>
  <si>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</si>
  <si>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</si>
  <si>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</si>
  <si>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</si>
  <si>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</si>
  <si>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</si>
  <si>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</si>
  <si>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</si>
  <si>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</si>
  <si>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</si>
  <si>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</si>
  <si>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</si>
  <si>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</si>
  <si>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</si>
  <si>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</si>
  <si>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</si>
  <si>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</si>
  <si>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</si>
  <si>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</si>
  <si>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</si>
  <si>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</si>
  <si>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</si>
  <si>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</si>
  <si>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</si>
  <si>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</si>
  <si>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</si>
  <si>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</si>
  <si>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</si>
  <si>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</si>
  <si>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</si>
  <si>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</si>
  <si>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</si>
  <si>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</si>
  <si>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</si>
  <si>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</si>
  <si>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</si>
  <si>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</si>
  <si>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</si>
  <si>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</si>
  <si>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</si>
  <si>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</si>
  <si>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</si>
  <si>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</si>
  <si>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</si>
  <si>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</si>
  <si>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</si>
  <si>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</si>
  <si>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</si>
  <si>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</si>
  <si>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</si>
  <si>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</si>
  <si>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</si>
  <si>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</si>
  <si>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</si>
  <si>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</si>
  <si>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</si>
  <si>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</si>
  <si>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</si>
  <si>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</si>
  <si>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</si>
  <si>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</si>
  <si>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</si>
  <si>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</si>
  <si>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</si>
  <si>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</si>
  <si>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</si>
  <si>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</si>
  <si>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</si>
  <si>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</si>
  <si>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</si>
  <si>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</si>
  <si>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</si>
  <si>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</si>
  <si>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</si>
  <si>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</si>
  <si>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</si>
  <si>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</si>
  <si>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</si>
  <si>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</si>
  <si>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</si>
  <si>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</si>
  <si>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</si>
  <si>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</si>
  <si>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</si>
  <si>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</si>
  <si>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</si>
  <si>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</si>
  <si>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</si>
  <si>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</si>
  <si>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</si>
  <si>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</si>
  <si>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</si>
  <si>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</si>
  <si>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</si>
  <si>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</si>
  <si>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</si>
  <si>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</si>
  <si>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</si>
  <si>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</si>
  <si>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</si>
  <si>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</si>
  <si>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</si>
  <si>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</si>
  <si>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</si>
  <si>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</si>
  <si>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</si>
  <si>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</si>
  <si>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</si>
  <si>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</si>
  <si>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</si>
  <si>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</si>
  <si>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</si>
  <si>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</si>
  <si>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</si>
  <si>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</si>
  <si>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</si>
  <si>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</si>
  <si>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</si>
  <si>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</si>
  <si>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</si>
  <si>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</si>
  <si>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</si>
  <si>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</si>
  <si>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</si>
  <si>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</si>
  <si>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</si>
  <si>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</si>
  <si>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</si>
  <si>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</si>
  <si>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</si>
  <si>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</si>
  <si>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</si>
  <si>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</si>
  <si>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</si>
  <si>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</si>
  <si>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</si>
  <si>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</si>
  <si>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</si>
  <si>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</si>
  <si>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</si>
  <si>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</si>
  <si>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</si>
  <si>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</si>
  <si>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</si>
  <si>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</si>
  <si>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</si>
  <si>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</si>
  <si>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</si>
  <si>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</si>
  <si>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</si>
  <si>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</si>
  <si>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</si>
  <si>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</si>
  <si>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</si>
  <si>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</si>
  <si>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</si>
  <si>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</si>
  <si>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</si>
  <si>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</si>
  <si>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</si>
  <si>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</si>
  <si>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</si>
  <si>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</si>
  <si>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</si>
  <si>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</si>
  <si>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</si>
  <si>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</si>
  <si>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</si>
  <si>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</si>
  <si>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</si>
  <si>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</si>
  <si>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</si>
  <si>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</si>
  <si>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</si>
  <si>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</si>
  <si>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</si>
  <si>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</si>
  <si>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</si>
  <si>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</si>
  <si>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</si>
  <si>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</si>
  <si>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</si>
  <si>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</si>
  <si>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</si>
  <si>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</si>
  <si>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</si>
  <si>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</si>
  <si>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</si>
  <si>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</si>
  <si>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</si>
  <si>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</si>
  <si>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</si>
  <si>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</si>
  <si>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</si>
  <si>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</si>
  <si>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</si>
  <si>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</si>
  <si>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</si>
  <si>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</si>
  <si>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</si>
  <si>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</si>
  <si>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</si>
  <si>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</si>
  <si>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</si>
  <si>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</si>
  <si>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</si>
  <si>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</si>
  <si>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</si>
  <si>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</si>
  <si>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</si>
  <si>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</si>
  <si>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</si>
  <si>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</si>
  <si>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</si>
  <si>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</si>
  <si>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</si>
  <si>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</si>
  <si>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</si>
  <si>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</si>
  <si>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</si>
  <si>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</si>
  <si>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</si>
  <si>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</si>
  <si>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</si>
  <si>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</si>
  <si>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</si>
  <si>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</si>
  <si>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</si>
  <si>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</si>
  <si>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</si>
  <si>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</si>
  <si>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</si>
  <si>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</si>
  <si>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</si>
  <si>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</si>
  <si>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</si>
  <si>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</si>
  <si>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</si>
  <si>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</si>
  <si>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</si>
  <si>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</si>
  <si>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</si>
  <si>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</si>
  <si>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</si>
  <si>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</si>
  <si>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</si>
  <si>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</si>
  <si>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</si>
  <si>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</si>
  <si>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</si>
  <si>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</si>
  <si>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</si>
  <si>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</si>
  <si>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</si>
  <si>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</si>
  <si>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</si>
  <si>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</si>
  <si>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</si>
  <si>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</si>
  <si>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</si>
  <si>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</si>
  <si>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</si>
  <si>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</si>
  <si>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</si>
  <si>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</si>
  <si>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</si>
  <si>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</si>
  <si>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</si>
  <si>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</si>
  <si>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</si>
  <si>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</si>
  <si>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</si>
  <si>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</si>
  <si>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</si>
  <si>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</si>
  <si>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</si>
  <si>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</si>
  <si>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</si>
  <si>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</si>
  <si>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</si>
  <si>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</si>
  <si>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</si>
  <si>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</si>
  <si>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</si>
  <si>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</si>
  <si>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</si>
  <si>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</si>
  <si>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</si>
  <si>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</si>
  <si>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</si>
  <si>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</si>
  <si>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</si>
  <si>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</si>
  <si>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</si>
  <si>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</si>
  <si>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</si>
  <si>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</si>
  <si>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</si>
  <si>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</si>
  <si>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</si>
  <si>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</si>
  <si>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</si>
  <si>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</si>
  <si>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</si>
  <si>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</si>
  <si>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</si>
  <si>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</si>
  <si>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</si>
  <si>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</si>
  <si>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</si>
  <si>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</si>
  <si>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</si>
  <si>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</si>
  <si>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</si>
  <si>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</si>
  <si>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</si>
  <si>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</si>
  <si>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</si>
  <si>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</si>
  <si>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</si>
  <si>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</si>
  <si>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</si>
  <si>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</si>
  <si>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</si>
  <si>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</si>
  <si>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</si>
  <si>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</si>
  <si>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</si>
  <si>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</si>
  <si>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</si>
  <si>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</si>
  <si>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</si>
  <si>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</si>
  <si>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</si>
  <si>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</si>
  <si>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</si>
  <si>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</si>
  <si>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</si>
  <si>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</si>
  <si>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</si>
  <si>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</si>
  <si>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</si>
  <si>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</si>
  <si>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</si>
  <si>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</si>
  <si>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</si>
  <si>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</si>
  <si>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</si>
  <si>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</si>
  <si>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</si>
  <si>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</si>
  <si>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</si>
  <si>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</si>
  <si>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</si>
  <si>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</si>
  <si>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</si>
  <si>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</si>
  <si>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</si>
  <si>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</si>
  <si>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</si>
  <si>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</si>
  <si>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</si>
  <si>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</si>
  <si>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</si>
  <si>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</si>
  <si>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</si>
  <si>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</si>
  <si>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</si>
  <si>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</si>
  <si>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</si>
  <si>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</si>
  <si>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</si>
  <si>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</si>
  <si>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</si>
  <si>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</si>
  <si>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</si>
  <si>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</si>
  <si>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</si>
  <si>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</si>
  <si>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</si>
  <si>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</si>
  <si>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</si>
  <si>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</si>
  <si>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</si>
  <si>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</si>
  <si>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</si>
  <si>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</si>
  <si>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</si>
  <si>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</si>
  <si>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</si>
  <si>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</si>
  <si>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</si>
  <si>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</si>
  <si>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</si>
  <si>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</si>
  <si>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</si>
  <si>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</si>
  <si>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</si>
  <si>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</si>
  <si>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</si>
  <si>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</si>
  <si>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</si>
  <si>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</si>
  <si>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</si>
  <si>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</si>
  <si>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</si>
  <si>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</si>
  <si>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</si>
  <si>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</si>
  <si>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</si>
  <si>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</si>
  <si>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</si>
  <si>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</si>
  <si>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</si>
  <si>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</si>
  <si>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</si>
  <si>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</si>
  <si>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</si>
  <si>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</si>
  <si>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</si>
  <si>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</si>
  <si>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</si>
  <si>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</si>
  <si>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</si>
  <si>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</si>
  <si>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</si>
  <si>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</si>
  <si>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</si>
  <si>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</si>
  <si>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</si>
  <si>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</si>
  <si>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</si>
  <si>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</si>
  <si>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</si>
  <si>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</si>
  <si>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</si>
  <si>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</si>
  <si>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</si>
  <si>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</si>
  <si>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</si>
  <si>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</si>
  <si>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</si>
  <si>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</si>
  <si>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</si>
  <si>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</si>
  <si>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</si>
  <si>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</si>
  <si>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</si>
  <si>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</si>
  <si>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</si>
  <si>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</si>
  <si>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</si>
  <si>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</si>
  <si>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</si>
  <si>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</si>
  <si>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</si>
  <si>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</si>
  <si>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</si>
  <si>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</si>
  <si>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</si>
  <si>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</si>
  <si>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</si>
  <si>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</si>
  <si>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</si>
  <si>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</si>
  <si>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</si>
  <si>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</si>
  <si>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</si>
  <si>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</si>
  <si>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</si>
  <si>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</si>
  <si>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</si>
  <si>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</si>
  <si>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</si>
  <si>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</si>
  <si>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</si>
  <si>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</si>
  <si>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</si>
  <si>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</si>
  <si>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</si>
  <si>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</si>
  <si>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</si>
  <si>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</si>
  <si>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</si>
  <si>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</si>
  <si>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</si>
  <si>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</si>
  <si>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</si>
  <si>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</si>
  <si>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</si>
  <si>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</si>
  <si>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</si>
  <si>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</si>
  <si>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</si>
  <si>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</si>
  <si>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</si>
  <si>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</si>
  <si>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</si>
  <si>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</si>
  <si>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</si>
  <si>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</si>
  <si>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</si>
  <si>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</si>
  <si>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</si>
  <si>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</si>
  <si>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</si>
  <si>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</si>
  <si>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</si>
  <si>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</si>
  <si>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</si>
  <si>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</si>
  <si>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</si>
  <si>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</si>
  <si>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</si>
  <si>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</si>
  <si>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</si>
  <si>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</si>
  <si>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</si>
  <si>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</si>
  <si>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</si>
  <si>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</si>
  <si>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</si>
  <si>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</si>
  <si>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</si>
  <si>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</si>
  <si>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</si>
  <si>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</si>
  <si>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</si>
  <si>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</si>
  <si>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</si>
  <si>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</si>
  <si>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</si>
  <si>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</si>
  <si>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</si>
  <si>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</si>
  <si>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</si>
  <si>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</si>
  <si>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</si>
  <si>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</si>
  <si>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</si>
  <si>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</si>
  <si>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</si>
  <si>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</si>
  <si>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</si>
  <si>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</si>
  <si>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</si>
  <si>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</si>
  <si>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</si>
  <si>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</si>
  <si>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</si>
  <si>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</si>
  <si>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</si>
  <si>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</si>
  <si>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</si>
  <si>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</si>
  <si>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</si>
  <si>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</si>
  <si>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</si>
  <si>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</si>
  <si>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</si>
  <si>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</si>
  <si>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</si>
  <si>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</si>
  <si>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</si>
  <si>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</si>
  <si>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</si>
  <si>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</si>
  <si>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</si>
  <si>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</si>
  <si>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</si>
  <si>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</si>
  <si>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</si>
  <si>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</si>
  <si>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</si>
  <si>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</si>
  <si>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</si>
  <si>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</si>
  <si>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</si>
  <si>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</si>
  <si>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</si>
  <si>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</si>
  <si>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</si>
  <si>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</si>
  <si>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</si>
  <si>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</si>
  <si>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</si>
  <si>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</si>
  <si>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</si>
  <si>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</si>
  <si>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</si>
  <si>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</si>
  <si>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</si>
  <si>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</si>
  <si>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</si>
  <si>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</si>
  <si>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</si>
  <si>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</si>
  <si>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</si>
  <si>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</si>
  <si>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</si>
  <si>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</si>
  <si>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</si>
  <si>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</si>
  <si>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</si>
  <si>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</si>
  <si>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</si>
  <si>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</si>
  <si>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</si>
  <si>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</si>
  <si>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</si>
  <si>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</si>
  <si>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</si>
  <si>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</si>
  <si>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</si>
  <si>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</si>
  <si>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</si>
  <si>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</si>
  <si>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</si>
  <si>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</si>
  <si>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</si>
  <si>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</si>
  <si>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</si>
  <si>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</si>
  <si>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</si>
  <si>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</si>
  <si>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</si>
  <si>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</si>
  <si>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</si>
  <si>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</si>
  <si>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</si>
  <si>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</si>
  <si>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</si>
  <si>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</si>
  <si>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</si>
  <si>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</si>
  <si>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</si>
  <si>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</si>
  <si>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</si>
  <si>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</si>
  <si>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</si>
  <si>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</si>
  <si>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</si>
  <si>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</si>
  <si>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</si>
  <si>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</si>
  <si>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</si>
  <si>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</si>
  <si>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</si>
  <si>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</si>
  <si>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</si>
  <si>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</si>
  <si>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</si>
  <si>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</si>
  <si>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</si>
  <si>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</si>
  <si>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</si>
  <si>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</si>
  <si>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</si>
  <si>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</si>
  <si>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</si>
  <si>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</si>
  <si>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</si>
  <si>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</si>
  <si>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</si>
  <si>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</si>
  <si>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</si>
  <si>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</si>
  <si>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</si>
  <si>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</si>
  <si>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</si>
  <si>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</si>
  <si>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</si>
  <si>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</si>
  <si>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</si>
  <si>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</si>
  <si>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</si>
  <si>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</si>
  <si>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</si>
  <si>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</si>
  <si>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</si>
  <si>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</si>
  <si>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</si>
  <si>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</si>
  <si>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</si>
  <si>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</si>
  <si>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</si>
  <si>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</si>
  <si>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</si>
  <si>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</si>
  <si>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</si>
  <si>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</si>
  <si>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</si>
  <si>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</si>
  <si>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</si>
  <si>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</si>
  <si>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</si>
  <si>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</si>
  <si>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</si>
  <si>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</si>
  <si>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</si>
  <si>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</si>
  <si>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</si>
  <si>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</si>
  <si>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</si>
  <si>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</si>
  <si>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</si>
  <si>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</si>
  <si>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</si>
  <si>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</si>
  <si>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</si>
  <si>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</si>
  <si>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</si>
  <si>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</si>
  <si>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</si>
  <si>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</si>
  <si>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</si>
  <si>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</si>
  <si>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</si>
  <si>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</si>
  <si>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</si>
  <si>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</si>
  <si>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</si>
  <si>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</si>
  <si>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</si>
  <si>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</si>
  <si>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</si>
  <si>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</si>
  <si>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</si>
  <si>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</si>
  <si>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</si>
  <si>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</si>
  <si>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</si>
  <si>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</si>
  <si>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</si>
  <si>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</si>
  <si>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</si>
  <si>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</si>
  <si>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</si>
  <si>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</si>
  <si>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</si>
  <si>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</si>
  <si>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</si>
  <si>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</si>
  <si>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</si>
  <si>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</si>
  <si>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</si>
  <si>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</si>
  <si>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</si>
  <si>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</si>
  <si>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</si>
  <si>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</si>
  <si>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</si>
  <si>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</si>
  <si>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</si>
  <si>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</si>
  <si>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</si>
  <si>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</si>
  <si>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</si>
  <si>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</si>
  <si>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</si>
  <si>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</si>
  <si>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</si>
  <si>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</si>
  <si>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</si>
  <si>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</si>
  <si>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</si>
  <si>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</si>
  <si>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</si>
  <si>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</si>
  <si>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</si>
  <si>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</si>
  <si>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</si>
  <si>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</si>
  <si>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</si>
  <si>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</si>
  <si>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</si>
  <si>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</si>
  <si>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</si>
  <si>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</si>
  <si>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</si>
  <si>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</si>
  <si>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</si>
  <si>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</si>
  <si>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</si>
  <si>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</si>
  <si>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</si>
  <si>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</si>
  <si>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</si>
  <si>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</si>
  <si>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</si>
  <si>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</si>
  <si>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</si>
  <si>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</si>
  <si>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</si>
  <si>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</si>
  <si>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</si>
  <si>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</si>
  <si>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</si>
  <si>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</si>
  <si>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</si>
  <si>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</si>
  <si>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</si>
  <si>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</si>
  <si>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</si>
  <si>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</si>
  <si>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</si>
  <si>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</si>
  <si>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</si>
  <si>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</si>
  <si>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</si>
  <si>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</si>
  <si>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</si>
  <si>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</si>
  <si>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</si>
  <si>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</si>
  <si>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</si>
  <si>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</si>
  <si>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</si>
  <si>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</si>
  <si>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</si>
  <si>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</si>
  <si>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</si>
  <si>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</si>
  <si>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</si>
  <si>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</si>
  <si>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</si>
  <si>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</si>
  <si>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</si>
  <si>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</si>
  <si>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</si>
  <si>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</si>
  <si>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</si>
  <si>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</si>
  <si>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</si>
  <si>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</si>
  <si>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</si>
  <si>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</si>
  <si>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</si>
  <si>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</si>
  <si>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</si>
  <si>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</si>
  <si>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</si>
  <si>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</si>
  <si>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</si>
  <si>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</si>
  <si>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</si>
  <si>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</si>
  <si>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</si>
  <si>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</si>
  <si>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</si>
  <si>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</si>
  <si>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</si>
  <si>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</si>
  <si>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</si>
  <si>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</si>
  <si>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</si>
  <si>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</si>
  <si>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</si>
  <si>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</si>
  <si>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</si>
  <si>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</si>
  <si>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</si>
  <si>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</si>
  <si>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</si>
  <si>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</si>
  <si>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</si>
  <si>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</si>
  <si>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</si>
  <si>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</si>
  <si>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</si>
  <si>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</si>
  <si>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</si>
  <si>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</si>
  <si>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</si>
  <si>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</si>
  <si>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</si>
  <si>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</si>
  <si>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</si>
  <si>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</si>
  <si>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</si>
  <si>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</si>
  <si>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</si>
  <si>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</si>
  <si>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</si>
  <si>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</si>
  <si>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</si>
  <si>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</si>
  <si>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</si>
  <si>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</si>
  <si>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</si>
  <si>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</si>
  <si>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</si>
  <si>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</si>
  <si>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</si>
  <si>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</si>
  <si>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</si>
  <si>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</si>
  <si>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</si>
  <si>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</si>
  <si>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</si>
  <si>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</si>
  <si>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</si>
  <si>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</si>
  <si>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</si>
  <si>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</si>
  <si>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</si>
  <si>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</si>
  <si>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</si>
  <si>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</si>
  <si>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</si>
  <si>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</si>
  <si>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</si>
  <si>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</si>
  <si>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</si>
  <si>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</si>
  <si>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</si>
  <si>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</si>
  <si>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</si>
  <si>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</si>
  <si>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</si>
  <si>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</si>
  <si>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</si>
  <si>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</si>
  <si>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</si>
  <si>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</si>
  <si>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</si>
  <si>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</si>
  <si>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</si>
  <si>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</si>
  <si>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</si>
  <si>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</si>
  <si>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</si>
  <si>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</si>
  <si>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</si>
  <si>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</si>
  <si>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</si>
  <si>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</si>
  <si>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</si>
  <si>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</si>
  <si>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</si>
  <si>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</si>
  <si>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</si>
  <si>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</si>
  <si>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</si>
  <si>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</si>
  <si>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</si>
  <si>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</si>
  <si>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</si>
  <si>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</si>
  <si>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</si>
  <si>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</si>
  <si>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</si>
  <si>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</si>
  <si>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</si>
  <si>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</si>
  <si>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</si>
  <si>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</si>
  <si>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</si>
  <si>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</si>
  <si>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</si>
  <si>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</si>
  <si>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</si>
  <si>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</si>
  <si>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</si>
  <si>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</si>
  <si>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</si>
  <si>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</si>
  <si>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</si>
  <si>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</si>
  <si>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</si>
  <si>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</si>
  <si>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</si>
  <si>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</si>
  <si>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</si>
  <si>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</si>
  <si>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</si>
  <si>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</si>
  <si>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</si>
  <si>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</si>
  <si>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</si>
  <si>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</si>
  <si>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</si>
  <si>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</si>
  <si>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</si>
  <si>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</si>
  <si>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</si>
  <si>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</si>
  <si>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</si>
  <si>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</si>
  <si>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</si>
  <si>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</si>
  <si>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</si>
  <si>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</si>
  <si>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</si>
  <si>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</si>
  <si>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</si>
  <si>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</si>
  <si>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</si>
  <si>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</si>
  <si>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</si>
  <si>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</si>
  <si>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</si>
  <si>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</si>
  <si>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</si>
  <si>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</si>
  <si>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</si>
  <si>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</si>
  <si>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</si>
  <si>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</si>
  <si>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</si>
  <si>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</si>
  <si>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</si>
  <si>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</si>
  <si>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</si>
  <si>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</si>
  <si>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</si>
  <si>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</si>
  <si>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</si>
  <si>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</si>
  <si>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</si>
  <si>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</si>
  <si>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</si>
  <si>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</si>
  <si>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</si>
  <si>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</si>
  <si>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</si>
  <si>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</si>
  <si>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</si>
  <si>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</si>
  <si>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</si>
  <si>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</si>
  <si>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</si>
  <si>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</si>
  <si>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</si>
  <si>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</si>
  <si>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</si>
  <si>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</si>
  <si>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</si>
  <si>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</si>
  <si>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</si>
  <si>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</si>
  <si>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</si>
  <si>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</si>
  <si>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</si>
  <si>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</si>
  <si>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</si>
  <si>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</si>
  <si>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</si>
  <si>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</si>
  <si>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</si>
  <si>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</si>
  <si>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</si>
  <si>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</si>
  <si>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</si>
  <si>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</si>
  <si>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</si>
  <si>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</si>
  <si>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</si>
  <si>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</si>
  <si>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</si>
  <si>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</si>
  <si>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</si>
  <si>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</si>
  <si>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</si>
  <si>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</si>
  <si>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</si>
  <si>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</si>
  <si>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</si>
  <si>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</si>
  <si>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</si>
  <si>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</si>
  <si>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</si>
  <si>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</si>
  <si>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</si>
  <si>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</si>
  <si>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</si>
  <si>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</si>
  <si>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</si>
  <si>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</si>
  <si>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</si>
  <si>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</si>
  <si>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</si>
  <si>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</si>
  <si>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</si>
  <si>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</si>
  <si>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</si>
  <si>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</si>
  <si>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</si>
  <si>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</si>
  <si>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</si>
  <si>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</si>
  <si>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</si>
  <si>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</si>
  <si>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</si>
  <si>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</si>
  <si>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</si>
  <si>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</si>
  <si>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</si>
  <si>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</si>
  <si>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</si>
  <si>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</si>
  <si>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</si>
  <si>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</si>
  <si>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</si>
  <si>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</si>
  <si>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</si>
  <si>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</si>
  <si>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</si>
  <si>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</si>
  <si>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</si>
  <si>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</si>
  <si>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</si>
  <si>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</si>
  <si>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</si>
  <si>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</si>
  <si>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</si>
  <si>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</si>
  <si>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</si>
  <si>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</si>
  <si>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</si>
  <si>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</si>
  <si>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</si>
  <si>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</si>
  <si>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</si>
  <si>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</si>
  <si>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</si>
  <si>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</si>
  <si>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</si>
  <si>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</si>
  <si>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</si>
  <si>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</si>
  <si>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</si>
  <si>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</si>
  <si>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</si>
  <si>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</si>
  <si>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</si>
  <si>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</si>
  <si>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</si>
  <si>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</si>
  <si>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</si>
  <si>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</si>
  <si>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</si>
  <si>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</si>
  <si>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</si>
  <si>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</si>
  <si>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</si>
  <si>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</si>
  <si>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</si>
  <si>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</si>
  <si>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</si>
  <si>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</si>
  <si>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</si>
  <si>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</si>
  <si>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</si>
  <si>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</si>
  <si>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</si>
  <si>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</si>
  <si>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</si>
  <si>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</si>
  <si>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</si>
  <si>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</si>
  <si>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</si>
  <si>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</si>
  <si>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</si>
  <si>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</si>
  <si>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</si>
  <si>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</si>
  <si>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</si>
  <si>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</si>
  <si>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</si>
  <si>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</si>
  <si>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</si>
  <si>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</si>
  <si>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</si>
  <si>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</si>
  <si>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</si>
  <si>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</si>
  <si>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</si>
  <si>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</si>
  <si>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</si>
  <si>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</si>
  <si>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</si>
  <si>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</si>
  <si>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</si>
  <si>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</si>
  <si>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</si>
  <si>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</si>
  <si>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</si>
  <si>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</si>
  <si>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</si>
  <si>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</si>
  <si>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</si>
  <si>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</si>
  <si>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</si>
  <si>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</si>
  <si>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</si>
  <si>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</si>
  <si>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</si>
  <si>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</si>
  <si>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</si>
  <si>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</si>
  <si>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</si>
  <si>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</si>
  <si>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</si>
  <si>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</si>
  <si>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</si>
  <si>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</si>
  <si>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</si>
  <si>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</si>
  <si>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</si>
  <si>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</si>
  <si>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</si>
  <si>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</si>
  <si>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</si>
  <si>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</si>
  <si>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</si>
  <si>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</si>
  <si>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</si>
  <si>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</si>
  <si>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</si>
  <si>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</si>
  <si>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</si>
  <si>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</si>
  <si>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</si>
  <si>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</si>
  <si>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</si>
  <si>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</si>
  <si>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</si>
  <si>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</si>
  <si>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</si>
  <si>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</si>
  <si>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</si>
  <si>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</si>
  <si>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</si>
  <si>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</si>
  <si>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</si>
  <si>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</si>
  <si>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</si>
  <si>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</si>
  <si>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</si>
  <si>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</si>
  <si>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</si>
  <si>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</si>
  <si>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</si>
  <si>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</si>
  <si>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</si>
  <si>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</si>
  <si>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</si>
  <si>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</si>
  <si>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</si>
  <si>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</si>
  <si>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</si>
  <si>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</si>
  <si>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</si>
  <si>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</si>
  <si>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</si>
  <si>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</si>
  <si>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</si>
  <si>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</si>
  <si>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</si>
  <si>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</si>
  <si>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</si>
  <si>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</si>
  <si>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</si>
  <si>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</si>
  <si>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</si>
  <si>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</si>
  <si>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</si>
  <si>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</si>
  <si>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</si>
  <si>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</si>
  <si>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</si>
  <si>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</si>
  <si>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</si>
  <si>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</si>
  <si>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</si>
  <si>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</si>
  <si>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</si>
  <si>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</si>
  <si>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</si>
  <si>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</si>
  <si>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</si>
  <si>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</si>
  <si>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</si>
  <si>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</si>
  <si>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</si>
  <si>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</si>
  <si>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</si>
  <si>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</si>
  <si>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</si>
  <si>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</si>
  <si>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</si>
  <si>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</si>
  <si>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</si>
  <si>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</si>
  <si>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</si>
  <si>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</si>
  <si>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</si>
  <si>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</si>
  <si>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</si>
  <si>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</si>
  <si>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</si>
  <si>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</si>
  <si>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</si>
  <si>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</si>
  <si>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</si>
  <si>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</si>
  <si>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</si>
  <si>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</si>
  <si>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</si>
  <si>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</si>
  <si>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</si>
  <si>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</si>
  <si>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</si>
  <si>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</si>
  <si>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</si>
  <si>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</si>
  <si>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</si>
  <si>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</si>
  <si>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</si>
  <si>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</si>
  <si>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</si>
  <si>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</si>
  <si>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</si>
  <si>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</si>
  <si>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</si>
  <si>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</si>
  <si>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</si>
  <si>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</si>
  <si>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</si>
  <si>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</si>
  <si>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</si>
  <si>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</si>
  <si>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</si>
  <si>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</si>
  <si>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</si>
  <si>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</si>
  <si>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</si>
  <si>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</si>
  <si>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</si>
  <si>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</si>
  <si>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</si>
  <si>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</si>
  <si>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</si>
  <si>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</si>
  <si>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</si>
  <si>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</si>
  <si>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</si>
  <si>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</si>
  <si>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</si>
  <si>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</si>
  <si>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</si>
  <si>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</si>
  <si>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</si>
  <si>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</si>
  <si>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</si>
  <si>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</si>
  <si>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</si>
  <si>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</si>
  <si>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</si>
  <si>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</si>
  <si>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</si>
  <si>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</si>
  <si>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</si>
  <si>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</si>
  <si>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</si>
  <si>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</si>
  <si>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</si>
  <si>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</si>
  <si>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</si>
  <si>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</si>
  <si>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</si>
  <si>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</si>
  <si>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</si>
  <si>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</si>
  <si>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</si>
  <si>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</si>
  <si>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</si>
  <si>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</si>
  <si>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</si>
  <si>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</si>
  <si>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</si>
  <si>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</si>
  <si>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</si>
  <si>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</si>
  <si>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</si>
  <si>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</si>
  <si>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</si>
  <si>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</si>
  <si>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</si>
  <si>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</si>
  <si>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</si>
  <si>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</si>
  <si>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</si>
  <si>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</si>
  <si>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</si>
  <si>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</si>
  <si>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</si>
  <si>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</si>
  <si>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</si>
  <si>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</si>
  <si>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</si>
  <si>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</si>
  <si>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</si>
  <si>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</si>
  <si>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</si>
  <si>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</si>
  <si>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</si>
  <si>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</si>
  <si>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</si>
  <si>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</si>
  <si>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</si>
  <si>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</si>
  <si>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</si>
  <si>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</si>
  <si>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</si>
  <si>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</si>
  <si>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</si>
  <si>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</si>
  <si>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</si>
  <si>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</si>
  <si>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</si>
  <si>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</si>
  <si>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</si>
  <si>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</si>
  <si>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</si>
  <si>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</si>
  <si>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</si>
  <si>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</si>
  <si>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</si>
  <si>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</si>
  <si>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</si>
  <si>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</si>
  <si>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</si>
  <si>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</si>
  <si>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</si>
  <si>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</si>
  <si>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</si>
  <si>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</si>
  <si>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</si>
  <si>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</si>
  <si>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</si>
  <si>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</si>
  <si>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</si>
  <si>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</si>
  <si>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</si>
  <si>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</si>
  <si>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</si>
  <si>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</si>
  <si>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</si>
  <si>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</si>
  <si>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</si>
  <si>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</si>
  <si>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</si>
  <si>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</si>
  <si>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</si>
  <si>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</si>
  <si>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</si>
  <si>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</si>
  <si>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</si>
  <si>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</si>
  <si>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</si>
  <si>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</si>
  <si>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</si>
  <si>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</si>
  <si>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</si>
  <si>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</si>
  <si>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</si>
  <si>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</si>
  <si>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</si>
  <si>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</si>
  <si>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</si>
  <si>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</si>
  <si>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</si>
  <si>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</si>
  <si>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</si>
  <si>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</si>
  <si>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</si>
  <si>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</si>
  <si>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</si>
  <si>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</si>
  <si>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</si>
  <si>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</si>
  <si>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</si>
  <si>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</si>
  <si>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</si>
  <si>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</si>
  <si>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</si>
  <si>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</si>
  <si>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</si>
  <si>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</si>
  <si>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</si>
  <si>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</si>
  <si>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</si>
  <si>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</si>
  <si>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</si>
  <si>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</si>
  <si>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</si>
  <si>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</si>
  <si>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</si>
  <si>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</si>
  <si>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</si>
  <si>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</si>
  <si>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</si>
  <si>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</si>
  <si>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</si>
  <si>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</si>
  <si>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</si>
  <si>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</si>
  <si>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</si>
  <si>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</si>
  <si>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</si>
  <si>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</si>
  <si>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</si>
  <si>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</si>
  <si>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</si>
  <si>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</si>
  <si>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</si>
  <si>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</si>
  <si>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</si>
  <si>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</si>
  <si>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</si>
  <si>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</si>
  <si>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</si>
  <si>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</si>
  <si>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</si>
  <si>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</si>
  <si>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</si>
  <si>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</si>
  <si>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</si>
  <si>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</si>
  <si>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</si>
  <si>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</si>
  <si>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</si>
  <si>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</si>
  <si>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</si>
  <si>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</si>
  <si>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</si>
  <si>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</si>
  <si>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</si>
  <si>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</si>
  <si>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</si>
  <si>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</si>
  <si>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</si>
  <si>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</si>
  <si>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</si>
  <si>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</si>
  <si>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</si>
  <si>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</si>
  <si>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</si>
  <si>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</si>
  <si>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</si>
  <si>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</si>
  <si>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</si>
  <si>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</si>
  <si>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</si>
  <si>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</si>
  <si>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</si>
  <si>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</si>
  <si>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</si>
  <si>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</si>
  <si>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</si>
  <si>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</si>
  <si>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</si>
  <si>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</si>
  <si>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</si>
  <si>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</si>
  <si>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</si>
  <si>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</si>
  <si>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</si>
  <si>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</si>
  <si>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</si>
  <si>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</si>
  <si>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</si>
  <si>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</si>
  <si>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</si>
  <si>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</si>
  <si>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</si>
  <si>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</si>
  <si>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</si>
  <si>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</si>
  <si>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</si>
  <si>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</si>
  <si>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</si>
  <si>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</si>
  <si>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</si>
  <si>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</si>
  <si>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</si>
  <si>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</si>
  <si>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</si>
  <si>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</si>
  <si>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</si>
  <si>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</si>
  <si>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</si>
  <si>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</si>
  <si>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</si>
  <si>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</si>
  <si>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</si>
  <si>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</si>
  <si>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</si>
  <si>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</si>
  <si>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</si>
  <si>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</si>
  <si>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</si>
  <si>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</si>
  <si>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</si>
  <si>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</si>
  <si>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</si>
  <si>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</si>
  <si>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</si>
  <si>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</si>
  <si>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</si>
  <si>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</si>
  <si>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</si>
  <si>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</si>
  <si>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</si>
  <si>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</si>
  <si>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</si>
  <si>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</si>
  <si>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</si>
  <si>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</si>
  <si>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</si>
  <si>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</si>
  <si>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</si>
  <si>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</si>
  <si>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</si>
  <si>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</si>
  <si>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</si>
  <si>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</si>
  <si>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</si>
  <si>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</si>
  <si>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</si>
  <si>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</si>
  <si>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</si>
  <si>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</si>
  <si>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</si>
  <si>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</si>
  <si>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</si>
  <si>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</si>
  <si>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</si>
  <si>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</si>
  <si>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</si>
  <si>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</si>
  <si>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</si>
  <si>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</si>
  <si>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</si>
  <si>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</si>
  <si>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</si>
  <si>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</si>
  <si>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</si>
  <si>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</si>
  <si>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</si>
  <si>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</si>
  <si>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</si>
  <si>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</si>
  <si>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</si>
  <si>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</si>
  <si>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</si>
  <si>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</si>
  <si>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</si>
  <si>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</si>
  <si>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</si>
  <si>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</si>
  <si>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</si>
  <si>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</si>
  <si>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</si>
  <si>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</si>
  <si>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</si>
  <si>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</si>
  <si>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</si>
  <si>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</si>
  <si>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</si>
  <si>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</si>
  <si>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</si>
  <si>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</si>
  <si>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</si>
  <si>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</si>
  <si>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</si>
  <si>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</si>
  <si>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</si>
  <si>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</si>
  <si>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</si>
  <si>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</si>
  <si>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</si>
  <si>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</si>
  <si>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</si>
  <si>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</si>
  <si>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</si>
  <si>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</si>
  <si>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</si>
  <si>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</si>
  <si>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</si>
  <si>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</si>
  <si>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</si>
  <si>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</si>
  <si>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</si>
  <si>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</si>
  <si>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</si>
  <si>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</si>
  <si>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</si>
  <si>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</si>
  <si>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</si>
  <si>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</si>
  <si>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</si>
  <si>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</si>
  <si>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</si>
  <si>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</si>
  <si>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</si>
  <si>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</si>
  <si>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</si>
  <si>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</si>
  <si>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</si>
  <si>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</si>
  <si>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</si>
  <si>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</si>
  <si>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</si>
  <si>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</si>
  <si>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</si>
  <si>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</si>
  <si>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</si>
  <si>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</si>
  <si>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</si>
  <si>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</si>
  <si>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</si>
  <si>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</si>
  <si>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</si>
  <si>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</si>
  <si>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</si>
  <si>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</si>
  <si>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</si>
  <si>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</si>
  <si>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</si>
  <si>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</si>
  <si>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</si>
  <si>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</si>
  <si>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</si>
  <si>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</si>
  <si>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</si>
  <si>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</si>
  <si>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</si>
  <si>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</si>
  <si>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</si>
  <si>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</si>
  <si>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</si>
  <si>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</si>
  <si>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</si>
  <si>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</si>
  <si>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</si>
  <si>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</si>
  <si>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</si>
  <si>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</si>
  <si>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</si>
  <si>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</si>
  <si>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</si>
  <si>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</si>
  <si>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</si>
  <si>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</si>
  <si>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</si>
  <si>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</si>
  <si>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</si>
  <si>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</si>
  <si>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</si>
  <si>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</si>
  <si>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</si>
  <si>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</si>
  <si>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</si>
  <si>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</si>
  <si>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</si>
  <si>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</si>
  <si>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</si>
  <si>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</si>
  <si>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</si>
  <si>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</si>
  <si>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</si>
  <si>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</si>
  <si>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</si>
  <si>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</si>
  <si>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</si>
  <si>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</si>
  <si>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</si>
  <si>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</si>
  <si>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</si>
  <si>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</si>
  <si>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</si>
  <si>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</si>
  <si>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</si>
  <si>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</si>
  <si>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</si>
  <si>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</si>
  <si>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</si>
  <si>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</si>
  <si>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</si>
  <si>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</si>
  <si>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</si>
  <si>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</si>
  <si>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</si>
  <si>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</si>
  <si>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</si>
  <si>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</si>
  <si>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</si>
  <si>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</si>
  <si>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</si>
  <si>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</si>
  <si>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</si>
  <si>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</si>
  <si>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</si>
  <si>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</si>
  <si>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</si>
  <si>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</si>
  <si>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</si>
  <si>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</si>
  <si>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</si>
  <si>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</si>
  <si>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</si>
  <si>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</si>
  <si>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</si>
  <si>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</si>
  <si>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</si>
  <si>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</si>
  <si>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</si>
  <si>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</si>
  <si>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</si>
  <si>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</si>
  <si>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</si>
  <si>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</si>
  <si>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</si>
  <si>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</si>
  <si>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</si>
  <si>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</si>
  <si>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</si>
  <si>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</si>
  <si>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</si>
  <si>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</si>
  <si>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</si>
  <si>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</si>
  <si>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</si>
  <si>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</si>
  <si>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</si>
  <si>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</si>
  <si>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</si>
  <si>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</si>
  <si>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</si>
  <si>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</si>
  <si>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</si>
  <si>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</si>
  <si>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</si>
  <si>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</si>
  <si>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</si>
  <si>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</si>
  <si>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</si>
  <si>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</si>
  <si>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</si>
  <si>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</si>
  <si>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</si>
  <si>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</si>
  <si>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</si>
  <si>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</si>
  <si>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</si>
  <si>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</si>
  <si>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</si>
  <si>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</si>
  <si>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</si>
  <si>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</si>
  <si>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</si>
  <si>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</si>
  <si>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</si>
  <si>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</si>
  <si>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</si>
  <si>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</si>
  <si>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</si>
  <si>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</si>
  <si>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</si>
  <si>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</si>
  <si>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</si>
  <si>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</si>
  <si>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</si>
  <si>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</si>
  <si>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</si>
  <si>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</si>
  <si>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</si>
  <si>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</si>
  <si>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</si>
  <si>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</si>
  <si>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</si>
  <si>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</si>
  <si>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</si>
  <si>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</si>
  <si>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</si>
  <si>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</si>
  <si>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</si>
  <si>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</si>
  <si>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</si>
  <si>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</si>
  <si>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</si>
  <si>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</si>
  <si>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</si>
  <si>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</si>
  <si>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</si>
  <si>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</si>
  <si>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</si>
  <si>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</si>
  <si>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</si>
  <si>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</si>
  <si>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</si>
  <si>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</si>
  <si>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</si>
  <si>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</si>
  <si>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</si>
  <si>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</si>
  <si>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</si>
  <si>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</si>
  <si>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</si>
  <si>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</si>
  <si>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</si>
  <si>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</si>
  <si>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</si>
  <si>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</si>
  <si>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</si>
  <si>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</si>
  <si>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</si>
  <si>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</si>
  <si>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</si>
  <si>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</si>
  <si>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</si>
  <si>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</si>
  <si>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</si>
  <si>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</si>
  <si>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</si>
  <si>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</si>
  <si>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</si>
  <si>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</si>
  <si>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</si>
  <si>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</si>
  <si>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</si>
  <si>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</si>
  <si>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</si>
  <si>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</si>
  <si>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</si>
  <si>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</si>
  <si>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</si>
  <si>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</si>
  <si>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</si>
  <si>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</si>
  <si>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</si>
  <si>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</si>
  <si>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</si>
  <si>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</si>
  <si>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</si>
  <si>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</si>
  <si>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</si>
  <si>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</si>
  <si>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</si>
  <si>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</si>
  <si>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</si>
  <si>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</si>
  <si>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</si>
  <si>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</si>
  <si>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</si>
  <si>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</si>
  <si>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</si>
  <si>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</si>
  <si>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</si>
  <si>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</si>
  <si>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</si>
  <si>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</si>
  <si>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</si>
  <si>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</si>
  <si>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</si>
  <si>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</si>
  <si>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</si>
  <si>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</si>
  <si>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</si>
  <si>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</si>
  <si>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</si>
  <si>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</si>
  <si>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</si>
  <si>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</si>
  <si>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</si>
  <si>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</si>
  <si>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</si>
  <si>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</si>
  <si>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</si>
  <si>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</si>
  <si>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</si>
  <si>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</si>
  <si>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</si>
  <si>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</si>
  <si>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</si>
  <si>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</si>
  <si>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</si>
  <si>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</si>
  <si>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</si>
  <si>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</si>
  <si>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</si>
  <si>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</si>
  <si>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</si>
  <si>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</si>
  <si>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</si>
  <si>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</si>
  <si>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</si>
  <si>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</si>
  <si>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</si>
  <si>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</si>
  <si>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</si>
  <si>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</si>
  <si>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</si>
  <si>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</si>
  <si>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</si>
  <si>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</si>
  <si>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</si>
  <si>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</si>
  <si>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</si>
  <si>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</si>
  <si>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</si>
  <si>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</si>
  <si>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</si>
  <si>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</si>
  <si>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</si>
  <si>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</si>
  <si>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</si>
  <si>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</si>
  <si>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</si>
  <si>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</si>
  <si>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</si>
  <si>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</si>
  <si>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</si>
  <si>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</si>
  <si>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</si>
  <si>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</si>
  <si>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</si>
  <si>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</si>
  <si>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</si>
  <si>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</si>
  <si>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</si>
  <si>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</si>
  <si>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</si>
  <si>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</si>
  <si>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</si>
  <si>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</si>
  <si>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</si>
  <si>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</si>
  <si>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</si>
  <si>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</si>
  <si>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</si>
  <si>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</si>
  <si>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</si>
  <si>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</si>
  <si>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</si>
  <si>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</si>
  <si>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</si>
  <si>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</si>
  <si>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</si>
  <si>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</si>
  <si>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</si>
  <si>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</si>
  <si>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</si>
  <si>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</si>
  <si>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</si>
  <si>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</si>
  <si>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</si>
  <si>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</si>
  <si>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</si>
  <si>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</si>
  <si>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</si>
  <si>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</si>
  <si>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</si>
  <si>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</si>
  <si>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</si>
  <si>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</si>
  <si>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</si>
  <si>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</si>
  <si>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</si>
  <si>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</si>
  <si>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</si>
  <si>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</si>
  <si>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</si>
  <si>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</si>
  <si>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</si>
  <si>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</si>
  <si>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</si>
  <si>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</si>
  <si>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</si>
  <si>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</si>
  <si>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</si>
  <si>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</si>
  <si>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</si>
  <si>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</si>
  <si>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</si>
  <si>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</si>
  <si>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</si>
  <si>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</si>
  <si>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</si>
  <si>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</si>
  <si>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</si>
  <si>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</si>
  <si>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</si>
  <si>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</si>
  <si>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</si>
  <si>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</si>
  <si>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</si>
  <si>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</si>
  <si>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</si>
  <si>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</si>
  <si>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</si>
  <si>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</si>
  <si>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</si>
  <si>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</si>
  <si>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</si>
  <si>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</si>
  <si>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</si>
  <si>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</si>
  <si>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</si>
  <si>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</si>
  <si>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</si>
  <si>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</si>
  <si>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</si>
  <si>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</si>
  <si>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</si>
  <si>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</si>
  <si>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</si>
  <si>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</si>
  <si>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</si>
  <si>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</si>
  <si>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</si>
  <si>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</si>
  <si>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</si>
  <si>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</si>
  <si>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</si>
  <si>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</si>
  <si>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</si>
  <si>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</si>
  <si>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</si>
  <si>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</si>
  <si>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</si>
  <si>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</si>
  <si>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</si>
  <si>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</si>
  <si>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</si>
  <si>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</si>
  <si>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</si>
  <si>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</si>
  <si>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</si>
  <si>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</si>
  <si>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</si>
  <si>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</si>
  <si>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</si>
  <si>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</si>
  <si>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</si>
  <si>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</si>
  <si>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</si>
  <si>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</si>
  <si>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</si>
  <si>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</si>
  <si>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</si>
  <si>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</si>
  <si>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</si>
  <si>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</si>
  <si>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</si>
  <si>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</si>
  <si>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</si>
  <si>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</si>
  <si>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</si>
  <si>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</si>
  <si>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</si>
  <si>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</si>
  <si>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</si>
  <si>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</si>
  <si>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</si>
  <si>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</si>
  <si>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</si>
  <si>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</si>
  <si>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</si>
  <si>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</si>
  <si>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</si>
  <si>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</si>
  <si>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</si>
  <si>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</si>
  <si>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</si>
  <si>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</si>
  <si>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</si>
  <si>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</si>
  <si>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</si>
  <si>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</si>
  <si>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</si>
  <si>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</si>
  <si>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</si>
  <si>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</si>
  <si>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</si>
  <si>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</si>
  <si>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</si>
  <si>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</si>
  <si>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</si>
  <si>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</si>
  <si>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</si>
  <si>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</si>
  <si>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</si>
  <si>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</si>
  <si>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</si>
  <si>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</si>
  <si>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</si>
  <si>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</si>
  <si>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</si>
  <si>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</si>
  <si>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</si>
  <si>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</si>
  <si>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</si>
  <si>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</si>
  <si>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</si>
  <si>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</si>
  <si>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</si>
  <si>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</si>
  <si>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</si>
  <si>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</si>
  <si>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</si>
  <si>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</si>
  <si>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</si>
  <si>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</si>
  <si>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</si>
  <si>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</si>
  <si>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</si>
  <si>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</si>
  <si>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</si>
  <si>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</si>
  <si>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</si>
  <si>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</si>
  <si>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</si>
  <si>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</si>
  <si>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</si>
  <si>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</si>
  <si>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</si>
  <si>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</si>
  <si>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</si>
  <si>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</si>
  <si>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</si>
  <si>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</si>
  <si>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</si>
  <si>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</si>
  <si>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</si>
  <si>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</si>
  <si>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</si>
  <si>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</si>
  <si>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</si>
  <si>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</si>
  <si>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</si>
  <si>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</si>
  <si>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</si>
  <si>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</si>
  <si>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</si>
  <si>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</si>
  <si>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</si>
  <si>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</si>
  <si>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</si>
  <si>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</si>
  <si>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</si>
  <si>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</si>
  <si>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</si>
  <si>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</si>
  <si>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</si>
  <si>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</si>
  <si>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</si>
  <si>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</si>
  <si>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</si>
  <si>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</si>
  <si>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</si>
  <si>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</si>
  <si>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</si>
  <si>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</si>
  <si>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</si>
  <si>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</si>
  <si>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</si>
  <si>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</si>
  <si>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</si>
  <si>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</si>
  <si>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</si>
  <si>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</si>
  <si>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</si>
  <si>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</si>
  <si>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</si>
  <si>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</si>
  <si>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</si>
  <si>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</si>
  <si>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</si>
  <si>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</si>
  <si>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</si>
  <si>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</si>
  <si>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</si>
  <si>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</si>
  <si>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</si>
  <si>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</si>
  <si>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</si>
  <si>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</si>
  <si>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</si>
  <si>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</si>
  <si>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</si>
  <si>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</si>
  <si>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</si>
  <si>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</si>
  <si>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</si>
  <si>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</si>
  <si>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</si>
  <si>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</si>
  <si>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</si>
  <si>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</si>
  <si>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</si>
  <si>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</si>
  <si>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</si>
  <si>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</si>
  <si>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</si>
  <si>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</si>
  <si>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</si>
  <si>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</si>
  <si>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</si>
  <si>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</si>
  <si>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</si>
  <si>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</si>
  <si>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</si>
  <si>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</si>
  <si>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</si>
  <si>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</si>
  <si>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</si>
  <si>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</si>
  <si>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</si>
  <si>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</si>
  <si>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</si>
  <si>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</si>
  <si>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</si>
  <si>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</si>
  <si>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</si>
  <si>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</si>
  <si>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</si>
  <si>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</si>
  <si>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</si>
  <si>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</si>
  <si>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</si>
  <si>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</si>
  <si>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</si>
  <si>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</si>
  <si>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</si>
  <si>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</si>
  <si>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</si>
  <si>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</si>
  <si>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</si>
  <si>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</si>
  <si>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</si>
  <si>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</si>
  <si>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</si>
  <si>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</si>
  <si>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</si>
  <si>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</si>
  <si>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</si>
  <si>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</si>
  <si>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</si>
  <si>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</si>
  <si>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</si>
  <si>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</si>
  <si>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</si>
  <si>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</si>
  <si>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</si>
  <si>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</si>
  <si>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</si>
  <si>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</si>
  <si>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</si>
  <si>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</si>
  <si>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</si>
  <si>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</si>
  <si>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</si>
  <si>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</si>
  <si>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</si>
  <si>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</si>
  <si>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</si>
  <si>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</si>
  <si>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</si>
  <si>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</si>
  <si>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</si>
  <si>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</si>
  <si>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</si>
  <si>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</si>
  <si>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</si>
  <si>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</si>
  <si>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</si>
  <si>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</si>
  <si>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</si>
  <si>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</si>
  <si>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</si>
  <si>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</si>
  <si>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</si>
  <si>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</si>
  <si>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</si>
  <si>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</si>
  <si>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</si>
  <si>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</si>
  <si>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</si>
  <si>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</si>
  <si>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</si>
  <si>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</si>
  <si>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</si>
  <si>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</si>
  <si>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</si>
  <si>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</si>
  <si>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</si>
  <si>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</si>
  <si>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</si>
  <si>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</si>
  <si>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</si>
  <si>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</si>
  <si>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</si>
  <si>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</si>
  <si>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</si>
  <si>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</si>
  <si>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</si>
  <si>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</si>
  <si>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</si>
  <si>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</si>
  <si>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</si>
  <si>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</si>
  <si>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</si>
  <si>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</si>
  <si>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</si>
  <si>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</si>
  <si>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</si>
  <si>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</si>
  <si>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</si>
  <si>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</si>
  <si>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</si>
  <si>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</si>
  <si>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</si>
  <si>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</si>
  <si>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</si>
  <si>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</si>
  <si>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</si>
  <si>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</si>
  <si>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</si>
  <si>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</si>
  <si>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</si>
  <si>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</si>
  <si>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</si>
  <si>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</si>
  <si>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</si>
  <si>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</si>
  <si>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</si>
  <si>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</si>
  <si>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</si>
  <si>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</si>
  <si>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</si>
  <si>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</si>
  <si>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</si>
  <si>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</si>
  <si>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</si>
  <si>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</si>
  <si>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</si>
  <si>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</si>
  <si>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</si>
  <si>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</si>
  <si>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</si>
  <si>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</si>
  <si>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</si>
  <si>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</si>
  <si>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</si>
  <si>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</si>
  <si>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</si>
  <si>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</si>
  <si>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</si>
  <si>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</si>
  <si>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</si>
  <si>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</si>
  <si>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</si>
  <si>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</si>
  <si>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</si>
  <si>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</si>
  <si>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</si>
  <si>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</si>
  <si>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</si>
  <si>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</si>
  <si>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</si>
  <si>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</si>
  <si>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</si>
  <si>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</si>
  <si>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</si>
  <si>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</si>
  <si>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</si>
  <si>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</si>
  <si>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</si>
  <si>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</si>
  <si>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</si>
  <si>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</si>
  <si>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</si>
  <si>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</si>
  <si>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</si>
  <si>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</si>
  <si>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</si>
  <si>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</si>
  <si>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</si>
  <si>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</si>
  <si>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</si>
  <si>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</si>
  <si>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</si>
  <si>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</si>
  <si>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</si>
  <si>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</si>
  <si>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</si>
  <si>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</si>
  <si>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</si>
  <si>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</si>
  <si>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</si>
  <si>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</si>
  <si>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</si>
  <si>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</si>
  <si>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</si>
  <si>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</si>
  <si>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</si>
  <si>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</si>
  <si>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</si>
  <si>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</si>
  <si>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</si>
  <si>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</si>
  <si>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</si>
  <si>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</si>
  <si>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</si>
  <si>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</si>
  <si>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</si>
  <si>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</si>
  <si>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</si>
  <si>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</si>
  <si>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</si>
  <si>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</si>
  <si>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</si>
  <si>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</si>
  <si>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</si>
  <si>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</si>
  <si>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</si>
  <si>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</si>
  <si>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</si>
  <si>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</si>
  <si>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</si>
  <si>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</si>
  <si>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</si>
  <si>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</si>
  <si>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</si>
  <si>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</si>
  <si>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</si>
  <si>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</si>
  <si>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</si>
  <si>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</si>
  <si>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</si>
  <si>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</si>
  <si>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</si>
  <si>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</si>
  <si>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</si>
  <si>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</si>
  <si>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</si>
  <si>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</si>
  <si>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</si>
  <si>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</si>
  <si>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</si>
  <si>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</si>
  <si>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</si>
  <si>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</si>
  <si>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</si>
  <si>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</si>
  <si>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</si>
  <si>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</si>
  <si>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</si>
  <si>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</si>
  <si>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</si>
  <si>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</si>
  <si>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</si>
  <si>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</si>
  <si>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</si>
  <si>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</si>
  <si>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</si>
  <si>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</si>
  <si>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</si>
  <si>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</si>
  <si>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</si>
  <si>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</si>
  <si>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</si>
  <si>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</si>
  <si>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</si>
  <si>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</si>
  <si>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</si>
  <si>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</si>
  <si>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</si>
  <si>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</si>
  <si>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</si>
  <si>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</si>
  <si>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</si>
  <si>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</si>
  <si>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</si>
  <si>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</si>
  <si>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</si>
  <si>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</si>
  <si>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</si>
  <si>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</si>
  <si>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</si>
  <si>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</si>
  <si>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</si>
  <si>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</si>
  <si>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</si>
  <si>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</si>
  <si>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</si>
  <si>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</si>
  <si>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</si>
  <si>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</si>
  <si>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</si>
  <si>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</si>
  <si>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</si>
  <si>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</si>
  <si>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</si>
  <si>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</si>
  <si>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</si>
  <si>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</si>
  <si>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</si>
  <si>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</si>
  <si>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</si>
  <si>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</si>
  <si>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</si>
  <si>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</si>
  <si>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</si>
  <si>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</si>
  <si>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</si>
  <si>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</si>
  <si>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</si>
  <si>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</si>
  <si>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</si>
  <si>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</si>
  <si>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</si>
  <si>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</si>
  <si>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</si>
  <si>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</si>
  <si>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</si>
  <si>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</si>
  <si>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</si>
  <si>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</si>
  <si>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</si>
  <si>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</si>
  <si>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</si>
  <si>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</si>
  <si>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</si>
  <si>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</si>
  <si>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</si>
  <si>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</si>
  <si>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</si>
  <si>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</si>
  <si>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</si>
  <si>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</si>
  <si>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</si>
  <si>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</si>
  <si>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</si>
  <si>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</si>
  <si>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</si>
  <si>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</si>
  <si>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</si>
  <si>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</si>
  <si>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</si>
  <si>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</si>
  <si>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</si>
  <si>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</si>
  <si>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</si>
  <si>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</si>
  <si>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</si>
  <si>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</si>
  <si>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</si>
  <si>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</si>
  <si>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</si>
  <si>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</si>
  <si>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</si>
  <si>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</si>
  <si>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</si>
  <si>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</si>
  <si>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</si>
  <si>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</si>
  <si>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</si>
  <si>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</si>
  <si>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</si>
  <si>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</si>
  <si>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</si>
  <si>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</si>
  <si>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</si>
  <si>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</si>
  <si>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</si>
  <si>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</si>
  <si>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</si>
  <si>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</si>
  <si>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</si>
  <si>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</si>
  <si>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</si>
  <si>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</si>
  <si>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</si>
  <si>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</si>
  <si>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</si>
  <si>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</si>
  <si>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</si>
  <si>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</si>
  <si>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</si>
  <si>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</si>
  <si>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</si>
  <si>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</si>
  <si>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</si>
  <si>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</si>
  <si>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</si>
  <si>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</si>
  <si>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</si>
  <si>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</si>
  <si>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</si>
  <si>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</si>
  <si>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</si>
  <si>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</si>
  <si>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</si>
  <si>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</si>
  <si>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</si>
  <si>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</si>
  <si>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</si>
  <si>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</si>
  <si>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</si>
  <si>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</si>
  <si>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</si>
  <si>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</si>
  <si>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</si>
  <si>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</si>
  <si>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</si>
  <si>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</si>
  <si>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</si>
  <si>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</si>
  <si>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</si>
  <si>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</si>
  <si>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</si>
  <si>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</si>
  <si>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</si>
  <si>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</si>
  <si>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</si>
  <si>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</si>
  <si>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</si>
  <si>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</si>
  <si>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</si>
  <si>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</si>
  <si>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</si>
  <si>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</si>
  <si>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</si>
  <si>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</si>
  <si>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</si>
  <si>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</si>
  <si>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</si>
  <si>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</si>
  <si>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</si>
  <si>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</si>
  <si>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</si>
  <si>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</si>
  <si>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</si>
  <si>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</si>
  <si>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</si>
  <si>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</si>
  <si>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</si>
  <si>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</si>
  <si>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</si>
  <si>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</si>
  <si>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</si>
  <si>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</si>
  <si>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</si>
  <si>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</si>
  <si>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</si>
  <si>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</si>
  <si>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</si>
  <si>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</si>
  <si>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</si>
  <si>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</si>
  <si>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</si>
  <si>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</si>
  <si>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</si>
  <si>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</si>
  <si>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</si>
  <si>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</si>
  <si>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</si>
  <si>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</si>
  <si>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</si>
  <si>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</si>
  <si>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</si>
  <si>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</si>
  <si>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</si>
  <si>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</si>
  <si>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</si>
  <si>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</si>
  <si>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</si>
  <si>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</si>
  <si>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</si>
  <si>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</si>
  <si>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</si>
  <si>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</si>
  <si>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</si>
  <si>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</si>
  <si>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</si>
  <si>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</si>
  <si>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</si>
  <si>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</si>
  <si>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</si>
  <si>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</si>
  <si>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</si>
  <si>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</si>
  <si>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</si>
  <si>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</si>
  <si>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</si>
  <si>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</si>
  <si>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</si>
  <si>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</si>
  <si>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</si>
  <si>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</si>
  <si>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</si>
  <si>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</si>
  <si>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</si>
  <si>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</si>
  <si>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</si>
  <si>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</si>
  <si>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</si>
  <si>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</si>
  <si>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</si>
  <si>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</si>
  <si>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</si>
  <si>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</si>
  <si>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</si>
  <si>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</si>
  <si>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</si>
  <si>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</si>
  <si>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</si>
  <si>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</si>
  <si>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</si>
  <si>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</si>
  <si>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</si>
  <si>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</si>
  <si>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</si>
  <si>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</si>
  <si>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</si>
  <si>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</si>
  <si>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</si>
  <si>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</si>
  <si>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</si>
  <si>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</si>
  <si>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</si>
  <si>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</si>
  <si>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</si>
  <si>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</si>
  <si>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</si>
  <si>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</si>
  <si>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</si>
  <si>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</si>
  <si>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</si>
  <si>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</si>
  <si>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</si>
  <si>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</si>
  <si>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</si>
  <si>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</si>
  <si>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</si>
  <si>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</si>
  <si>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</si>
  <si>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</si>
  <si>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</si>
  <si>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</si>
  <si>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</si>
  <si>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</si>
  <si>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</si>
  <si>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</si>
  <si>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</si>
  <si>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</si>
  <si>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</si>
  <si>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</si>
  <si>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</si>
  <si>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</si>
  <si>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</si>
  <si>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</si>
  <si>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</si>
  <si>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</si>
  <si>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</si>
  <si>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</si>
  <si>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</si>
  <si>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</si>
  <si>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</si>
  <si>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</si>
  <si>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</si>
  <si>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</si>
  <si>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</si>
  <si>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</si>
  <si>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</si>
  <si>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</si>
  <si>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</si>
  <si>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</si>
  <si>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</si>
  <si>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</si>
  <si>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</si>
  <si>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</si>
  <si>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</si>
  <si>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</si>
  <si>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</si>
  <si>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</si>
  <si>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</si>
  <si>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</si>
  <si>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</si>
  <si>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</si>
  <si>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</si>
  <si>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</si>
  <si>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</si>
  <si>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</si>
  <si>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</si>
  <si>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</si>
  <si>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</si>
  <si>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</si>
  <si>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</si>
  <si>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</si>
  <si>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</si>
  <si>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</si>
  <si>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</si>
  <si>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</si>
  <si>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</si>
  <si>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</si>
  <si>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</si>
  <si>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</si>
  <si>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</si>
  <si>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</si>
  <si>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</si>
  <si>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</si>
  <si>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</si>
  <si>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</si>
  <si>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</si>
  <si>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</si>
  <si>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</si>
  <si>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</si>
  <si>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</si>
  <si>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</si>
  <si>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</si>
  <si>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</si>
  <si>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</si>
  <si>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</si>
  <si>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</si>
  <si>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</si>
  <si>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</si>
  <si>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</si>
  <si>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</si>
  <si>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</si>
  <si>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</si>
  <si>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</si>
  <si>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</si>
  <si>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</si>
  <si>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</si>
  <si>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</si>
  <si>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</si>
  <si>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</si>
  <si>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</si>
  <si>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</si>
  <si>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</si>
  <si>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</si>
  <si>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</si>
  <si>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</si>
  <si>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</si>
  <si>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</si>
  <si>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</si>
  <si>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</si>
  <si>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</si>
  <si>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</si>
  <si>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</si>
  <si>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</si>
  <si>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</si>
  <si>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</si>
  <si>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</si>
  <si>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</si>
  <si>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</si>
  <si>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</si>
  <si>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</si>
  <si>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</si>
  <si>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</si>
  <si>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</si>
  <si>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</si>
  <si>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</si>
  <si>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</si>
  <si>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</si>
  <si>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</si>
  <si>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</si>
  <si>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</si>
  <si>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</si>
  <si>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</si>
  <si>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</si>
  <si>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</si>
  <si>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</si>
  <si>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</si>
  <si>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</si>
  <si>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</si>
  <si>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</si>
  <si>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</si>
  <si>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</si>
  <si>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</si>
  <si>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</si>
  <si>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</si>
  <si>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</si>
  <si>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</si>
  <si>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</si>
  <si>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</si>
  <si>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</si>
  <si>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</si>
  <si>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</si>
  <si>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</si>
  <si>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</si>
  <si>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</si>
  <si>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</si>
  <si>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</si>
  <si>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</si>
  <si>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</si>
  <si>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</si>
  <si>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</si>
  <si>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</si>
  <si>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</si>
  <si>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</si>
  <si>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</si>
  <si>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</si>
  <si>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</si>
  <si>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</si>
  <si>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</si>
  <si>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</si>
  <si>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</si>
  <si>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</si>
  <si>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</si>
  <si>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</si>
  <si>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</si>
  <si>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</si>
  <si>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</si>
  <si>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</si>
  <si>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</si>
  <si>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</si>
  <si>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</si>
  <si>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</si>
  <si>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</si>
  <si>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</si>
  <si>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</si>
  <si>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</si>
  <si>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</si>
  <si>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</si>
  <si>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</si>
  <si>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</si>
  <si>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</si>
  <si>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</si>
  <si>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</si>
  <si>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</si>
  <si>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</si>
  <si>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</si>
  <si>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</si>
  <si>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</si>
  <si>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</si>
  <si>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</si>
  <si>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</si>
  <si>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</si>
  <si>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</si>
  <si>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</si>
  <si>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</si>
  <si>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</si>
  <si>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</si>
  <si>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</si>
  <si>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</si>
  <si>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</si>
  <si>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</si>
  <si>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</si>
  <si>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</si>
  <si>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</si>
  <si>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</si>
  <si>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</si>
  <si>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</si>
  <si>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</si>
  <si>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</si>
  <si>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</si>
  <si>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</si>
  <si>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</si>
  <si>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</si>
  <si>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</si>
  <si>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</si>
  <si>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</si>
  <si>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</si>
  <si>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</si>
  <si>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</si>
  <si>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</si>
  <si>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</si>
  <si>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</si>
  <si>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</si>
  <si>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</si>
  <si>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</si>
  <si>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</si>
  <si>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</si>
  <si>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</si>
  <si>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</si>
  <si>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</si>
  <si>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</si>
  <si>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</si>
  <si>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</si>
  <si>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</si>
  <si>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</si>
  <si>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</si>
  <si>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</si>
  <si>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</si>
  <si>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</si>
  <si>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</si>
  <si>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</si>
  <si>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</si>
  <si>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</si>
  <si>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</si>
  <si>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</si>
  <si>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</si>
  <si>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</si>
  <si>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</si>
  <si>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</si>
  <si>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</si>
  <si>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</si>
  <si>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</si>
  <si>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</si>
  <si>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</si>
  <si>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</si>
  <si>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</si>
  <si>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</si>
  <si>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</si>
  <si>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</si>
  <si>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</si>
  <si>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</si>
  <si>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</si>
  <si>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</si>
  <si>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</si>
  <si>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</si>
  <si>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</si>
  <si>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</si>
  <si>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</si>
  <si>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</si>
  <si>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</si>
  <si>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</si>
  <si>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</si>
  <si>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</si>
  <si>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</si>
  <si>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</si>
  <si>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</si>
  <si>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</si>
  <si>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</si>
  <si>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</si>
  <si>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</si>
  <si>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</si>
  <si>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</si>
  <si>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</si>
  <si>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</si>
  <si>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</si>
  <si>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</si>
  <si>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</si>
  <si>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</si>
  <si>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</si>
  <si>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</si>
  <si>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</si>
  <si>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</si>
  <si>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</si>
  <si>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</si>
  <si>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</si>
  <si>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</si>
  <si>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</si>
  <si>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</si>
  <si>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</si>
  <si>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</si>
  <si>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</si>
  <si>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</si>
  <si>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</si>
  <si>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</si>
  <si>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</si>
  <si>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</si>
  <si>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</si>
  <si>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</si>
  <si>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</si>
  <si>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</si>
  <si>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</si>
  <si>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</si>
  <si>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</si>
  <si>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</si>
  <si>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</si>
  <si>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</si>
  <si>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</si>
  <si>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</si>
  <si>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</si>
  <si>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</si>
  <si>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</si>
  <si>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</si>
  <si>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</si>
  <si>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</si>
  <si>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</si>
  <si>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</si>
  <si>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</si>
  <si>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</si>
  <si>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</si>
  <si>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</si>
  <si>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</si>
  <si>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</si>
  <si>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</si>
  <si>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</si>
  <si>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</si>
  <si>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</si>
  <si>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</si>
  <si>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</si>
  <si>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</si>
  <si>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</si>
  <si>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</si>
  <si>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</si>
  <si>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</si>
  <si>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</si>
  <si>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</si>
  <si>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</si>
  <si>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</si>
  <si>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</si>
  <si>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</si>
  <si>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</si>
  <si>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</si>
  <si>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</si>
  <si>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</si>
  <si>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</si>
  <si>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</si>
  <si>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</si>
  <si>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</si>
  <si>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</si>
  <si>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</si>
  <si>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</si>
  <si>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</si>
  <si>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</si>
  <si>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</si>
  <si>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</si>
  <si>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</si>
  <si>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</si>
  <si>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</si>
  <si>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</si>
  <si>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</si>
  <si>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</si>
  <si>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</si>
  <si>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</si>
  <si>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</si>
  <si>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</si>
  <si>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</si>
  <si>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</si>
  <si>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</si>
  <si>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</si>
  <si>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</si>
  <si>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</si>
  <si>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</si>
  <si>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</si>
  <si>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</si>
  <si>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</si>
  <si>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</si>
  <si>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</si>
  <si>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</si>
  <si>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</si>
  <si>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</si>
  <si>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</si>
  <si>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</si>
  <si>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</si>
  <si>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</si>
  <si>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</si>
  <si>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</si>
  <si>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</si>
  <si>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</si>
  <si>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</si>
  <si>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</si>
  <si>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</si>
  <si>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</si>
  <si>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</si>
  <si>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</si>
  <si>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</si>
  <si>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</si>
  <si>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</si>
  <si>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</si>
  <si>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</si>
  <si>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</si>
  <si>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</si>
  <si>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</si>
  <si>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</si>
  <si>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</si>
  <si>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</si>
  <si>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</si>
  <si>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</si>
  <si>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</si>
  <si>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</si>
  <si>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</si>
  <si>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</si>
  <si>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</si>
  <si>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</si>
  <si>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</si>
  <si>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</si>
  <si>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</si>
  <si>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</si>
  <si>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</si>
  <si>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</si>
  <si>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</si>
  <si>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</si>
  <si>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</si>
  <si>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</si>
  <si>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</si>
  <si>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</si>
  <si>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</si>
  <si>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</si>
  <si>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</si>
  <si>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</si>
  <si>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</si>
  <si>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</si>
  <si>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</si>
  <si>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</si>
  <si>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</si>
  <si>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</si>
  <si>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</si>
  <si>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</si>
  <si>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</si>
  <si>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</si>
  <si>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</si>
  <si>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</si>
  <si>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</si>
  <si>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</si>
  <si>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</si>
  <si>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</si>
  <si>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</si>
  <si>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</si>
  <si>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</si>
  <si>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</si>
  <si>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</si>
  <si>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</si>
  <si>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</si>
  <si>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</si>
  <si>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</si>
  <si>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</si>
  <si>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</si>
  <si>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</si>
  <si>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</si>
  <si>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</si>
  <si>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</si>
  <si>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</si>
  <si>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</si>
  <si>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</si>
  <si>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</si>
  <si>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</si>
  <si>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</si>
  <si>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</si>
  <si>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</si>
  <si>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</si>
  <si>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</si>
  <si>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</si>
  <si>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</si>
  <si>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</si>
  <si>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</si>
  <si>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</si>
  <si>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</si>
  <si>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</si>
  <si>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</si>
  <si>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</si>
  <si>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</si>
  <si>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</si>
  <si>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</si>
  <si>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</si>
  <si>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</si>
  <si>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</si>
  <si>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</si>
  <si>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</si>
  <si>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</si>
  <si>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</si>
  <si>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</si>
  <si>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</si>
  <si>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</si>
  <si>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</si>
  <si>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</si>
  <si>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</si>
  <si>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</si>
  <si>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</si>
  <si>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</si>
  <si>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</si>
  <si>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</si>
  <si>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</si>
  <si>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</si>
  <si>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</si>
  <si>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</si>
  <si>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</si>
  <si>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</si>
  <si>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</si>
  <si>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</si>
  <si>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</si>
  <si>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</si>
  <si>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</si>
  <si>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</si>
  <si>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</si>
  <si>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</si>
  <si>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</si>
  <si>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</si>
  <si>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</si>
  <si>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</si>
  <si>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</si>
  <si>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</si>
  <si>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</si>
  <si>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</si>
  <si>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</si>
  <si>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</si>
  <si>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</si>
  <si>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</si>
  <si>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</si>
  <si>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</si>
  <si>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</si>
  <si>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</si>
  <si>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</si>
  <si>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</si>
  <si>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</si>
  <si>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</si>
  <si>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</si>
  <si>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</si>
  <si>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</si>
  <si>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</si>
  <si>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</si>
  <si>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</si>
  <si>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</si>
  <si>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</si>
  <si>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</si>
  <si>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</si>
  <si>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</si>
  <si>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</si>
  <si>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</si>
  <si>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</si>
  <si>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</si>
  <si>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</si>
  <si>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</si>
  <si>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</si>
  <si>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</si>
  <si>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</si>
  <si>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</si>
  <si>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</si>
  <si>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</si>
  <si>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</si>
  <si>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</si>
  <si>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</si>
  <si>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</si>
  <si>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</si>
  <si>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</si>
  <si>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</si>
  <si>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</si>
  <si>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</si>
  <si>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</si>
  <si>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</si>
  <si>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</si>
  <si>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</si>
  <si>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</si>
  <si>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</si>
  <si>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</si>
  <si>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</si>
  <si>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</si>
  <si>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</si>
  <si>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</si>
  <si>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</si>
  <si>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</si>
  <si>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</si>
  <si>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</si>
  <si>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</si>
  <si>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</si>
  <si>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</si>
  <si>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</si>
  <si>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</si>
  <si>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</si>
  <si>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</si>
  <si>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</si>
  <si>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</si>
  <si>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</si>
  <si>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</si>
  <si>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</si>
  <si>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</si>
  <si>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</si>
  <si>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</si>
  <si>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</si>
  <si>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</si>
  <si>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</si>
  <si>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</si>
  <si>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</si>
  <si>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</si>
  <si>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</si>
  <si>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</si>
  <si>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</si>
  <si>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</si>
  <si>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</si>
  <si>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</si>
  <si>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</si>
  <si>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</si>
  <si>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</si>
  <si>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</si>
  <si>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</si>
  <si>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</si>
  <si>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</si>
  <si>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</si>
  <si>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</si>
  <si>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</si>
  <si>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</si>
  <si>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</si>
  <si>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</si>
  <si>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</si>
  <si>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</si>
  <si>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</si>
  <si>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</si>
  <si>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</si>
  <si>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</si>
  <si>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</si>
  <si>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</si>
  <si>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</si>
  <si>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</si>
  <si>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</si>
  <si>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</si>
  <si>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</si>
  <si>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</si>
  <si>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</si>
  <si>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</si>
  <si>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</si>
  <si>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</si>
  <si>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</si>
  <si>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</si>
  <si>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</si>
  <si>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</si>
  <si>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</si>
  <si>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</si>
  <si>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</si>
  <si>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</si>
  <si>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</si>
  <si>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</si>
  <si>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</si>
  <si>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</si>
  <si>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</si>
  <si>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</si>
  <si>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</si>
  <si>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</si>
  <si>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</si>
  <si>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</si>
  <si>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</si>
  <si>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</si>
  <si>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</si>
  <si>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</si>
  <si>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</si>
  <si>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</si>
  <si>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</si>
  <si>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</si>
  <si>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</si>
  <si>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</si>
  <si>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</si>
  <si>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</si>
  <si>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</si>
  <si>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</si>
  <si>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</si>
  <si>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</si>
  <si>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</si>
  <si>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</si>
  <si>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</si>
  <si>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</si>
  <si>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</si>
  <si>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</si>
  <si>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</si>
  <si>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</si>
  <si>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</si>
  <si>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</si>
  <si>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</si>
  <si>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</si>
  <si>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</si>
  <si>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</si>
  <si>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</si>
  <si>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</si>
  <si>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</si>
  <si>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</si>
  <si>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</si>
  <si>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</si>
  <si>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</si>
  <si>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</si>
  <si>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</si>
  <si>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</si>
  <si>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</si>
  <si>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</si>
  <si>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</si>
  <si>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</si>
  <si>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</si>
  <si>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</si>
  <si>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</si>
  <si>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</si>
  <si>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</si>
  <si>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</si>
  <si>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</si>
  <si>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</si>
  <si>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</si>
  <si>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</si>
  <si>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</si>
  <si>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</si>
  <si>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</si>
  <si>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</si>
  <si>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</si>
  <si>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</si>
  <si>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</si>
  <si>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</si>
  <si>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</si>
  <si>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</si>
  <si>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</si>
  <si>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</si>
  <si>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</si>
  <si>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</si>
  <si>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</si>
  <si>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</si>
  <si>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</si>
  <si>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</si>
  <si>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</si>
  <si>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</si>
  <si>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</si>
  <si>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</si>
  <si>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</si>
  <si>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</si>
  <si>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</si>
  <si>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</si>
  <si>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</si>
  <si>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</si>
  <si>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</si>
  <si>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</si>
  <si>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</si>
  <si>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</si>
  <si>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</si>
  <si>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</si>
  <si>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</si>
  <si>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</si>
  <si>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</si>
  <si>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</si>
  <si>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</si>
  <si>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</si>
  <si>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</si>
  <si>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</si>
  <si>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</si>
  <si>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</si>
  <si>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</si>
  <si>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</si>
  <si>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</si>
  <si>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</si>
  <si>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</si>
  <si>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</si>
  <si>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</si>
  <si>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</si>
  <si>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</si>
  <si>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</si>
  <si>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</si>
  <si>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</si>
  <si>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</si>
  <si>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</si>
  <si>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</si>
  <si>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</si>
  <si>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</si>
  <si>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</si>
  <si>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</si>
  <si>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</si>
  <si>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</si>
  <si>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</si>
  <si>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</si>
  <si>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</si>
  <si>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</si>
  <si>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</si>
  <si>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</si>
  <si>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</si>
  <si>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</si>
  <si>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</si>
  <si>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</si>
  <si>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</si>
  <si>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</si>
  <si>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</si>
  <si>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</si>
  <si>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</si>
  <si>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</si>
  <si>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</si>
  <si>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</si>
  <si>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</si>
  <si>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</si>
  <si>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</si>
  <si>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</si>
  <si>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</si>
  <si>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</si>
  <si>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</si>
  <si>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</si>
  <si>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</si>
  <si>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</si>
  <si>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</si>
  <si>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</si>
  <si>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</si>
  <si>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</si>
  <si>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</si>
  <si>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</si>
  <si>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</si>
  <si>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</si>
  <si>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</si>
  <si>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</si>
  <si>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</si>
  <si>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</si>
  <si>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</si>
  <si>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</si>
  <si>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</si>
  <si>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</si>
  <si>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</si>
  <si>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</si>
  <si>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</si>
  <si>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</si>
  <si>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</si>
  <si>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</si>
  <si>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</si>
  <si>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</si>
  <si>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</si>
  <si>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</si>
  <si>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</si>
  <si>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</si>
  <si>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</si>
  <si>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</si>
  <si>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</si>
  <si>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</si>
  <si>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</si>
  <si>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</si>
  <si>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</si>
  <si>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</si>
  <si>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</si>
  <si>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</si>
  <si>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</si>
  <si>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</si>
  <si>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</si>
  <si>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</si>
  <si>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</si>
  <si>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</si>
  <si>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</si>
  <si>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</si>
  <si>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</si>
  <si>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</si>
  <si>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</si>
  <si>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</si>
  <si>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</si>
  <si>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</si>
  <si>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</si>
  <si>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</si>
  <si>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</si>
  <si>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</si>
  <si>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</si>
  <si>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</si>
  <si>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</si>
  <si>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</si>
  <si>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</si>
  <si>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</si>
  <si>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</si>
  <si>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</si>
  <si>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</si>
  <si>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</si>
  <si>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</si>
  <si>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</si>
  <si>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</si>
  <si>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</si>
  <si>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</si>
  <si>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</si>
  <si>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</si>
  <si>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</si>
  <si>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</si>
  <si>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</si>
  <si>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</si>
  <si>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</si>
  <si>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</si>
  <si>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</si>
  <si>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</si>
  <si>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</si>
  <si>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</si>
  <si>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</si>
  <si>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</si>
  <si>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</si>
  <si>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</si>
  <si>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</si>
  <si>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</si>
  <si>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</si>
  <si>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</si>
  <si>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</si>
  <si>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</si>
  <si>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</si>
  <si>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</si>
  <si>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</si>
  <si>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</si>
  <si>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</si>
  <si>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</si>
  <si>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</si>
  <si>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</si>
  <si>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</si>
  <si>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</si>
  <si>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</si>
  <si>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</si>
  <si>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</si>
  <si>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</si>
  <si>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</si>
  <si>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</si>
  <si>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</si>
  <si>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</si>
  <si>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</si>
  <si>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</si>
  <si>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</si>
  <si>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</si>
  <si>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</si>
  <si>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</si>
  <si>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</si>
  <si>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</si>
  <si>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</si>
  <si>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</si>
  <si>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</si>
  <si>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</si>
  <si>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</si>
  <si>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</si>
  <si>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</si>
  <si>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</si>
  <si>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</si>
  <si>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</si>
  <si>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</si>
  <si>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</si>
  <si>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</si>
  <si>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</si>
  <si>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</si>
  <si>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</si>
  <si>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</si>
  <si>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</si>
  <si>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</si>
  <si>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</si>
  <si>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</si>
  <si>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</si>
  <si>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</si>
  <si>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</si>
  <si>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</si>
  <si>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</si>
  <si>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</si>
  <si>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</si>
  <si>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</si>
  <si>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</si>
  <si>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</si>
  <si>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</si>
  <si>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</si>
  <si>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</si>
  <si>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</si>
  <si>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</si>
  <si>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</si>
  <si>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</si>
  <si>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</si>
  <si>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</si>
  <si>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</si>
  <si>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</si>
  <si>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</si>
  <si>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</si>
  <si>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</si>
  <si>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</si>
  <si>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</si>
  <si>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</si>
  <si>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</si>
  <si>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</si>
  <si>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</si>
  <si>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</si>
  <si>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</si>
  <si>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</si>
  <si>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</si>
  <si>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</si>
  <si>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</si>
  <si>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</si>
  <si>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</si>
  <si>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</si>
  <si>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</si>
  <si>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</si>
  <si>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</si>
  <si>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</si>
  <si>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</si>
  <si>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</si>
  <si>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</si>
  <si>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</si>
  <si>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</si>
  <si>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</si>
  <si>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</si>
  <si>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</si>
  <si>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</si>
  <si>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</si>
  <si>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</si>
  <si>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</si>
  <si>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</si>
  <si>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</si>
  <si>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</si>
  <si>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</si>
  <si>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</si>
  <si>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</si>
  <si>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</si>
  <si>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</si>
  <si>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</si>
  <si>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</si>
  <si>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</si>
  <si>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</si>
  <si>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</si>
  <si>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</si>
  <si>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</si>
  <si>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</si>
  <si>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</si>
  <si>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</si>
  <si>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</si>
  <si>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</si>
  <si>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</si>
  <si>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</si>
  <si>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</si>
  <si>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</si>
  <si>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</si>
  <si>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</si>
  <si>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</si>
  <si>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</si>
  <si>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</si>
  <si>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</si>
  <si>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</si>
  <si>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</si>
  <si>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</si>
  <si>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</si>
  <si>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</si>
  <si>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</si>
  <si>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</si>
  <si>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</si>
  <si>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</si>
  <si>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</si>
  <si>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</si>
  <si>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</si>
  <si>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</si>
  <si>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</si>
  <si>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</si>
  <si>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</si>
  <si>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</si>
  <si>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</si>
  <si>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</si>
  <si>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</si>
  <si>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</si>
  <si>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</si>
  <si>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</si>
  <si>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</si>
  <si>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</si>
  <si>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</si>
  <si>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</si>
  <si>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</si>
  <si>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</si>
  <si>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</si>
  <si>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</si>
  <si>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</si>
  <si>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</si>
  <si>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</si>
  <si>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</si>
  <si>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</si>
  <si>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</si>
  <si>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</si>
  <si>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</si>
  <si>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</si>
  <si>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</si>
  <si>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</si>
  <si>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</si>
  <si>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</si>
  <si>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</si>
  <si>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</si>
  <si>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</si>
  <si>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</si>
  <si>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</si>
  <si>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</si>
  <si>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</si>
  <si>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</si>
  <si>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</si>
  <si>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</si>
  <si>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</si>
  <si>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</si>
  <si>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</si>
  <si>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</si>
  <si>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</si>
  <si>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</si>
  <si>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</si>
  <si>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</si>
  <si>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</si>
  <si>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</si>
  <si>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</si>
  <si>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</si>
  <si>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</si>
  <si>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</si>
  <si>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</si>
  <si>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</si>
  <si>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</si>
  <si>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</si>
  <si>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</si>
  <si>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</si>
  <si>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</si>
  <si>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</si>
  <si>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</si>
  <si>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</si>
  <si>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</si>
  <si>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</si>
  <si>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</si>
  <si>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</si>
  <si>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</si>
  <si>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</si>
  <si>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</si>
  <si>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</si>
  <si>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</si>
  <si>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</si>
  <si>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</si>
  <si>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</si>
  <si>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</si>
  <si>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</si>
  <si>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</si>
  <si>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</si>
  <si>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</si>
  <si>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</si>
  <si>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</si>
  <si>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</si>
  <si>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</si>
  <si>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</si>
  <si>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</si>
  <si>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</si>
  <si>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</si>
  <si>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</si>
  <si>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</si>
  <si>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</si>
  <si>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</si>
  <si>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</si>
  <si>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</si>
  <si>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</si>
  <si>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</si>
  <si>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</si>
  <si>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</si>
  <si>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</si>
  <si>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</si>
  <si>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</si>
  <si>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</si>
  <si>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</si>
  <si>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</si>
  <si>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</si>
  <si>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</si>
  <si>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</si>
  <si>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</si>
  <si>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</si>
  <si>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</si>
  <si>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</si>
  <si>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</si>
  <si>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</si>
  <si>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</si>
  <si>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</si>
  <si>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</si>
  <si>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</si>
  <si>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</si>
  <si>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</si>
  <si>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</si>
  <si>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</si>
  <si>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</si>
  <si>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</si>
  <si>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</si>
  <si>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</si>
  <si>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</si>
  <si>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</si>
  <si>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</si>
  <si>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</si>
  <si>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</si>
  <si>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</si>
  <si>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</si>
  <si>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</si>
  <si>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</si>
  <si>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</si>
  <si>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</si>
  <si>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</si>
  <si>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</si>
  <si>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</si>
  <si>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</si>
  <si>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</si>
  <si>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</si>
  <si>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</si>
  <si>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</si>
  <si>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</si>
  <si>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</si>
  <si>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</si>
  <si>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</si>
  <si>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</si>
  <si>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</si>
  <si>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</si>
  <si>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</si>
  <si>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</si>
  <si>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</si>
  <si>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</si>
  <si>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</si>
  <si>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</si>
  <si>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</si>
  <si>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</si>
  <si>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</si>
  <si>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</si>
  <si>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</si>
  <si>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</si>
  <si>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</si>
  <si>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</si>
  <si>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</si>
  <si>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</si>
  <si>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</si>
  <si>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</si>
  <si>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</si>
  <si>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</si>
  <si>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</si>
  <si>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</si>
  <si>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</si>
  <si>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</si>
  <si>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</si>
  <si>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</si>
  <si>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</si>
  <si>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</si>
  <si>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</si>
  <si>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</si>
  <si>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</si>
  <si>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</si>
  <si>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</si>
  <si>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</si>
  <si>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</si>
  <si>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</si>
  <si>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</si>
  <si>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</si>
  <si>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</si>
  <si>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</si>
  <si>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</si>
  <si>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</si>
  <si>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</si>
  <si>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</si>
  <si>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</si>
  <si>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</si>
  <si>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</si>
  <si>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</si>
  <si>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</si>
  <si>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</si>
  <si>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</si>
  <si>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</si>
  <si>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</si>
  <si>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</si>
  <si>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</si>
  <si>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</si>
  <si>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</si>
  <si>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</si>
  <si>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</si>
  <si>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</si>
  <si>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</si>
  <si>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</si>
  <si>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</si>
  <si>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</si>
  <si>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</si>
  <si>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</si>
  <si>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</si>
  <si>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</si>
  <si>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</si>
  <si>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</si>
  <si>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</si>
  <si>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</si>
  <si>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</si>
  <si>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</si>
  <si>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</si>
  <si>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</si>
  <si>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</si>
  <si>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</si>
  <si>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</si>
  <si>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</si>
  <si>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</si>
  <si>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</si>
  <si>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</si>
  <si>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</si>
  <si>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</si>
  <si>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</si>
  <si>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</si>
  <si>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</si>
  <si>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</si>
  <si>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</si>
  <si>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</si>
  <si>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</si>
  <si>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</si>
  <si>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</si>
  <si>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</si>
  <si>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</si>
  <si>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</si>
  <si>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</si>
  <si>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</si>
  <si>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</si>
  <si>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</si>
  <si>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</si>
  <si>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</si>
  <si>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</si>
  <si>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</si>
  <si>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</si>
  <si>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</si>
  <si>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</si>
  <si>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</si>
  <si>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</si>
  <si>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</si>
  <si>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</si>
  <si>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</si>
  <si>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</si>
  <si>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</si>
  <si>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</si>
  <si>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</si>
  <si>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</si>
  <si>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</si>
  <si>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</si>
  <si>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</si>
  <si>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</si>
  <si>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</si>
  <si>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</si>
  <si>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</si>
  <si>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</si>
  <si>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</si>
  <si>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</si>
  <si>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</si>
  <si>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</si>
  <si>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</si>
  <si>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</si>
  <si>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</si>
  <si>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</si>
  <si>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</si>
  <si>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</si>
  <si>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</si>
  <si>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</si>
  <si>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</si>
  <si>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</si>
  <si>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</si>
  <si>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</si>
  <si>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</si>
  <si>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</si>
  <si>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</si>
  <si>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</si>
  <si>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</si>
  <si>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</si>
  <si>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</si>
  <si>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</si>
  <si>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</si>
  <si>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</si>
  <si>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</si>
  <si>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</si>
  <si>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</si>
  <si>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</si>
  <si>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</si>
  <si>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</si>
  <si>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</si>
  <si>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</si>
  <si>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</si>
  <si>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</si>
  <si>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</si>
  <si>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</si>
  <si>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</si>
  <si>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</si>
  <si>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</si>
  <si>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</si>
  <si>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</si>
  <si>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</si>
  <si>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</si>
  <si>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</si>
  <si>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</si>
  <si>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</si>
  <si>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</si>
  <si>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</si>
  <si>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</si>
  <si>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</si>
  <si>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</si>
  <si>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</si>
  <si>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</si>
  <si>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</si>
  <si>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</si>
  <si>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</si>
  <si>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</si>
  <si>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</si>
  <si>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</si>
  <si>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</si>
  <si>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</si>
  <si>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</si>
  <si>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</si>
  <si>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</si>
  <si>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</si>
  <si>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</si>
  <si>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</si>
  <si>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</si>
  <si>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</si>
  <si>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</si>
  <si>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</si>
  <si>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</si>
  <si>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</si>
  <si>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</si>
  <si>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</si>
  <si>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</si>
  <si>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</si>
  <si>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</si>
  <si>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</si>
  <si>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</si>
  <si>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</si>
  <si>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</si>
  <si>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</si>
  <si>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</si>
  <si>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</si>
  <si>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</si>
  <si>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</si>
  <si>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</si>
  <si>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</si>
  <si>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</si>
  <si>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</si>
  <si>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</si>
  <si>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</si>
  <si>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</si>
  <si>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</si>
  <si>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</si>
  <si>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</si>
  <si>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</si>
  <si>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</si>
  <si>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</si>
  <si>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</si>
  <si>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</si>
  <si>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</si>
  <si>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</si>
  <si>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</si>
  <si>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</si>
  <si>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</si>
  <si>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</si>
  <si>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</si>
  <si>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</si>
  <si>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</si>
  <si>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</si>
  <si>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</si>
  <si>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</si>
  <si>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</si>
  <si>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</si>
  <si>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</si>
  <si>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</si>
  <si>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</si>
  <si>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</si>
  <si>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</si>
  <si>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</si>
  <si>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</si>
  <si>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</si>
  <si>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</si>
  <si>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</si>
  <si>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</si>
  <si>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</si>
  <si>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</si>
  <si>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</si>
  <si>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</si>
  <si>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</si>
  <si>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</si>
  <si>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</si>
  <si>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</si>
  <si>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</si>
  <si>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</si>
  <si>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</si>
  <si>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</si>
  <si>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</si>
  <si>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</si>
  <si>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</si>
  <si>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</si>
  <si>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</si>
  <si>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</si>
  <si>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</si>
  <si>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</si>
  <si>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</si>
  <si>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</si>
  <si>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</si>
  <si>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</si>
  <si>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</si>
  <si>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</si>
  <si>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</si>
  <si>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</si>
  <si>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</si>
  <si>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</si>
  <si>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</si>
  <si>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</si>
  <si>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</si>
  <si>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</si>
  <si>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</si>
  <si>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</si>
  <si>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</si>
  <si>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</si>
  <si>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</si>
  <si>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</si>
  <si>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</si>
  <si>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</si>
  <si>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</si>
  <si>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</si>
  <si>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</si>
  <si>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</si>
  <si>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</si>
  <si>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</si>
  <si>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</si>
  <si>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</si>
  <si>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</si>
  <si>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</si>
  <si>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</si>
  <si>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</si>
  <si>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</si>
  <si>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</si>
  <si>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</si>
  <si>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</si>
  <si>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</si>
  <si>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</si>
  <si>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</si>
  <si>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</si>
  <si>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</si>
  <si>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</si>
  <si>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</si>
  <si>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</si>
  <si>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</si>
  <si>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</si>
  <si>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</si>
  <si>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</si>
  <si>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</si>
  <si>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</si>
  <si>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</si>
  <si>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</si>
  <si>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</si>
  <si>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</si>
  <si>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</si>
  <si>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</si>
  <si>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</si>
  <si>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</si>
  <si>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</si>
  <si>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</si>
  <si>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</si>
  <si>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</si>
  <si>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</si>
  <si>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</si>
  <si>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</si>
  <si>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</si>
  <si>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</si>
  <si>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</si>
  <si>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</si>
  <si>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</si>
  <si>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</si>
  <si>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</si>
  <si>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</si>
  <si>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</si>
  <si>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</si>
  <si>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</si>
  <si>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</si>
  <si>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</si>
  <si>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</si>
  <si>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</si>
  <si>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</si>
  <si>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</si>
  <si>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</si>
  <si>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</si>
  <si>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</si>
  <si>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</si>
  <si>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</si>
  <si>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</si>
  <si>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</si>
  <si>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</si>
  <si>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</si>
  <si>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</si>
  <si>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</si>
  <si>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</si>
  <si>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</si>
  <si>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</si>
  <si>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</si>
  <si>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</si>
  <si>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</si>
  <si>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</si>
  <si>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</si>
  <si>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</si>
  <si>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</si>
  <si>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</si>
  <si>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</si>
  <si>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</si>
  <si>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</si>
  <si>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</si>
  <si>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</si>
  <si>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</si>
  <si>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</si>
  <si>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</si>
  <si>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</si>
  <si>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</si>
  <si>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</si>
  <si>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</si>
  <si>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</si>
  <si>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</si>
  <si>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</si>
  <si>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</si>
  <si>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</si>
  <si>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</si>
  <si>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</si>
  <si>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</si>
  <si>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</si>
  <si>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</si>
  <si>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</si>
  <si>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</si>
  <si>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</si>
  <si>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</si>
  <si>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</si>
  <si>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</si>
  <si>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</si>
  <si>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</si>
  <si>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</si>
  <si>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</si>
  <si>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</si>
  <si>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</si>
  <si>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</si>
  <si>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</si>
  <si>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</si>
  <si>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</si>
  <si>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</si>
  <si>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</si>
  <si>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</si>
  <si>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</si>
  <si>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</si>
  <si>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</si>
  <si>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</si>
  <si>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</si>
  <si>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</si>
  <si>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</si>
  <si>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</si>
  <si>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</si>
  <si>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</si>
  <si>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</si>
  <si>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</si>
  <si>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</si>
  <si>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</si>
  <si>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</si>
  <si>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</si>
  <si>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</si>
  <si>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</si>
  <si>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</si>
  <si>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</si>
  <si>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</si>
  <si>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</si>
  <si>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</si>
  <si>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</si>
  <si>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</si>
  <si>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</si>
  <si>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</si>
  <si>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</si>
  <si>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</si>
  <si>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</si>
  <si>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</si>
  <si>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</si>
  <si>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</si>
  <si>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</si>
  <si>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</si>
  <si>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</si>
  <si>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</si>
  <si>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</si>
  <si>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</si>
  <si>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</si>
  <si>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</si>
  <si>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</si>
  <si>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</si>
  <si>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</si>
  <si>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</si>
  <si>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</si>
  <si>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</si>
  <si>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</si>
  <si>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</si>
  <si>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</si>
  <si>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</si>
  <si>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</si>
  <si>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</si>
  <si>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</si>
  <si>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</si>
  <si>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</si>
  <si>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</si>
  <si>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</si>
  <si>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</si>
  <si>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</si>
  <si>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</si>
  <si>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</si>
  <si>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</si>
  <si>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</si>
  <si>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</si>
  <si>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</si>
  <si>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</si>
  <si>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</si>
  <si>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</si>
  <si>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</si>
  <si>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</si>
  <si>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</si>
  <si>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</si>
  <si>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</si>
  <si>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</si>
  <si>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</si>
  <si>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</si>
  <si>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</si>
  <si>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</si>
  <si>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</si>
  <si>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</si>
  <si>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</si>
  <si>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</si>
  <si>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</si>
  <si>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</si>
  <si>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</si>
  <si>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</si>
  <si>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</si>
  <si>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</si>
  <si>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</si>
  <si>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</si>
  <si>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</si>
  <si>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</si>
  <si>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</si>
  <si>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</si>
  <si>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</si>
  <si>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</si>
  <si>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</si>
  <si>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</si>
  <si>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</si>
  <si>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</si>
  <si>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</si>
  <si>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</si>
  <si>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</si>
  <si>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</si>
  <si>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</si>
  <si>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</si>
  <si>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</si>
  <si>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</si>
  <si>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</si>
  <si>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</si>
  <si>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</si>
  <si>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</si>
  <si>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</si>
  <si>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</si>
  <si>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</si>
  <si>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</si>
  <si>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</si>
  <si>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</si>
  <si>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</si>
  <si>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</si>
  <si>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</si>
  <si>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</si>
  <si>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</si>
  <si>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</si>
  <si>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</si>
  <si>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</si>
  <si>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</si>
  <si>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</si>
  <si>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</si>
  <si>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</si>
  <si>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</si>
  <si>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</si>
  <si>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</si>
  <si>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</si>
  <si>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</si>
  <si>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</si>
  <si>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</si>
  <si>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</si>
  <si>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</si>
  <si>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</si>
  <si>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</si>
  <si>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</si>
  <si>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</si>
  <si>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</si>
  <si>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</si>
  <si>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</si>
  <si>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</si>
  <si>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</si>
  <si>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</si>
  <si>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</si>
  <si>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</si>
  <si>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</si>
  <si>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</si>
  <si>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</si>
  <si>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</si>
  <si>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</si>
  <si>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</si>
  <si>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</si>
  <si>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</si>
  <si>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</si>
  <si>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</si>
  <si>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</si>
  <si>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</si>
  <si>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</si>
  <si>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</si>
  <si>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</si>
  <si>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</si>
  <si>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</si>
  <si>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</si>
  <si>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</si>
  <si>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</si>
  <si>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</si>
  <si>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</si>
  <si>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</si>
  <si>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</si>
  <si>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</si>
  <si>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</si>
  <si>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</si>
  <si>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</si>
  <si>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</si>
  <si>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</si>
  <si>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</si>
  <si>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</si>
  <si>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</si>
  <si>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</si>
  <si>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</si>
  <si>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</si>
  <si>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</si>
  <si>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</si>
  <si>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</si>
  <si>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</si>
  <si>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</si>
  <si>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</si>
  <si>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</si>
  <si>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</si>
  <si>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</si>
  <si>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</si>
  <si>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</si>
  <si>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</si>
  <si>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</si>
  <si>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</si>
  <si>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</si>
  <si>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</si>
  <si>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</si>
  <si>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</si>
  <si>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</si>
  <si>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</si>
  <si>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</si>
  <si>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</si>
  <si>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</si>
  <si>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</si>
  <si>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</si>
  <si>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</si>
  <si>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</si>
  <si>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</si>
  <si>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</si>
  <si>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</si>
  <si>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</si>
  <si>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</si>
  <si>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</si>
  <si>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</si>
  <si>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</si>
  <si>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</si>
  <si>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</si>
  <si>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</si>
  <si>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</si>
  <si>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</si>
  <si>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</si>
  <si>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</si>
  <si>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</si>
  <si>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</si>
  <si>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</si>
  <si>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</si>
  <si>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</si>
  <si>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</si>
  <si>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</si>
  <si>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</si>
  <si>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</si>
  <si>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</si>
  <si>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</si>
  <si>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</si>
  <si>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</si>
  <si>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</si>
  <si>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</si>
  <si>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</si>
  <si>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</si>
  <si>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</si>
  <si>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</si>
  <si>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</si>
  <si>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</si>
  <si>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</si>
  <si>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</si>
  <si>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</si>
  <si>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</si>
  <si>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</si>
  <si>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</si>
  <si>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</si>
  <si>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</si>
  <si>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</si>
  <si>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</si>
  <si>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</si>
  <si>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</si>
  <si>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</si>
  <si>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</si>
  <si>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</si>
  <si>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</si>
  <si>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</si>
  <si>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</si>
  <si>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</si>
  <si>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</si>
  <si>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</si>
  <si>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</si>
  <si>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</si>
  <si>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</si>
  <si>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</si>
  <si>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</si>
  <si>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</si>
  <si>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</si>
  <si>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</si>
  <si>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</si>
  <si>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</si>
  <si>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</si>
  <si>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</si>
  <si>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</si>
  <si>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</si>
  <si>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</si>
  <si>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</si>
  <si>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</si>
  <si>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</si>
  <si>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</si>
  <si>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</si>
  <si>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</si>
  <si>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</si>
  <si>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</si>
  <si>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</si>
  <si>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</si>
  <si>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</si>
  <si>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</si>
  <si>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</si>
  <si>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</si>
  <si>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</si>
  <si>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</si>
  <si>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</si>
  <si>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</si>
  <si>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</si>
  <si>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</si>
  <si>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</si>
  <si>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</si>
  <si>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</si>
  <si>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</si>
  <si>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</si>
  <si>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</si>
  <si>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</si>
  <si>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</si>
  <si>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</si>
  <si>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</si>
  <si>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</si>
  <si>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</si>
  <si>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</si>
  <si>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</si>
  <si>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</si>
  <si>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</si>
  <si>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</si>
  <si>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</si>
  <si>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</si>
  <si>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</si>
  <si>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</si>
  <si>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</si>
  <si>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</si>
  <si>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</si>
  <si>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</si>
  <si>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</si>
  <si>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</si>
  <si>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</si>
  <si>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</si>
  <si>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</si>
  <si>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</si>
  <si>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</si>
  <si>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</si>
  <si>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</si>
  <si>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</si>
  <si>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</si>
  <si>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</si>
  <si>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</si>
  <si>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</si>
  <si>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</si>
  <si>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</si>
  <si>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</si>
  <si>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</si>
  <si>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</si>
  <si>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</si>
  <si>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</si>
  <si>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</si>
  <si>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</si>
  <si>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</si>
  <si>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</si>
  <si>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</si>
  <si>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</si>
  <si>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</si>
  <si>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</si>
  <si>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</si>
  <si>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</si>
  <si>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</si>
  <si>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</si>
  <si>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</si>
  <si>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</si>
  <si>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</si>
  <si>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</si>
  <si>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</si>
  <si>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</si>
  <si>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</si>
  <si>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</si>
  <si>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</si>
  <si>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</si>
  <si>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</si>
  <si>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</si>
  <si>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</si>
  <si>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</si>
  <si>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</si>
  <si>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</si>
  <si>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</si>
  <si>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</si>
  <si>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</si>
  <si>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</si>
  <si>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</si>
  <si>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</si>
  <si>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</si>
  <si>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</si>
  <si>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</si>
  <si>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</si>
  <si>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</si>
  <si>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</si>
  <si>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</si>
  <si>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</si>
  <si>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</si>
  <si>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</si>
  <si>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</si>
  <si>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</si>
  <si>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</si>
  <si>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</si>
  <si>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</si>
  <si>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</si>
  <si>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</si>
  <si>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</si>
  <si>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</si>
  <si>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</si>
  <si>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</si>
  <si>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</si>
  <si>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</si>
  <si>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</si>
  <si>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</si>
  <si>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</si>
  <si>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</si>
  <si>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</si>
  <si>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</si>
  <si>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</si>
  <si>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</si>
  <si>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</si>
  <si>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</si>
  <si>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</si>
  <si>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</si>
  <si>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</si>
  <si>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</si>
  <si>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</si>
  <si>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</si>
  <si>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</si>
  <si>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</si>
  <si>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</si>
  <si>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</si>
  <si>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</si>
  <si>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</si>
  <si>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</si>
  <si>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</si>
  <si>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</si>
  <si>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</si>
  <si>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</si>
  <si>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</si>
  <si>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</si>
  <si>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</si>
  <si>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</si>
  <si>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</si>
  <si>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</si>
  <si>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</si>
  <si>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</si>
  <si>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</si>
  <si>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</si>
  <si>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</si>
  <si>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</si>
  <si>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</si>
  <si>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</si>
  <si>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</si>
  <si>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</si>
  <si>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</si>
  <si>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</si>
  <si>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</si>
  <si>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</si>
  <si>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</si>
  <si>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</si>
  <si>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</si>
  <si>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</si>
  <si>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</si>
  <si>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</si>
  <si>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</si>
  <si>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</si>
  <si>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</si>
  <si>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</si>
  <si>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</si>
  <si>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</si>
  <si>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</si>
  <si>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</si>
  <si>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</si>
  <si>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</si>
  <si>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</si>
  <si>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</si>
  <si>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</si>
  <si>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</si>
  <si>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</si>
  <si>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</si>
  <si>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</si>
  <si>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</si>
  <si>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</si>
  <si>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</si>
  <si>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</si>
  <si>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</si>
  <si>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</si>
  <si>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</si>
  <si>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</si>
  <si>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</si>
  <si>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</si>
  <si>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</si>
  <si>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</si>
  <si>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</si>
  <si>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</si>
  <si>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</si>
  <si>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</si>
  <si>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</si>
  <si>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</si>
  <si>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</si>
  <si>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</si>
  <si>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</si>
  <si>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</si>
  <si>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</si>
  <si>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</si>
  <si>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</si>
  <si>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</si>
  <si>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</si>
  <si>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</si>
  <si>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</si>
  <si>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</si>
  <si>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</si>
  <si>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</si>
  <si>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</si>
  <si>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</si>
  <si>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</si>
  <si>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</si>
  <si>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</si>
  <si>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</si>
  <si>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</si>
  <si>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</si>
  <si>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</si>
  <si>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</si>
  <si>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</si>
  <si>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</si>
  <si>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</si>
  <si>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</si>
  <si>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</si>
  <si>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</si>
  <si>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</si>
  <si>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</si>
  <si>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</si>
  <si>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</si>
  <si>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</si>
  <si>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</si>
  <si>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</si>
  <si>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</si>
  <si>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</si>
  <si>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</si>
  <si>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</si>
  <si>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</si>
  <si>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</si>
  <si>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</si>
  <si>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</si>
  <si>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</si>
  <si>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</si>
  <si>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</si>
  <si>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</si>
  <si>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</si>
  <si>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</si>
  <si>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</si>
  <si>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</si>
  <si>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</si>
  <si>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</si>
  <si>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</si>
  <si>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</si>
  <si>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</si>
  <si>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</si>
  <si>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</si>
  <si>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</si>
  <si>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</si>
  <si>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</si>
  <si>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</si>
  <si>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</si>
  <si>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</si>
  <si>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</si>
  <si>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</si>
  <si>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</si>
  <si>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</si>
  <si>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</si>
  <si>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</si>
  <si>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</si>
  <si>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</si>
  <si>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</si>
  <si>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</si>
  <si>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</si>
  <si>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</si>
  <si>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</si>
  <si>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</si>
  <si>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</si>
  <si>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</si>
  <si>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</si>
  <si>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</si>
  <si>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</si>
  <si>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</si>
  <si>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</si>
  <si>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</si>
  <si>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</si>
  <si>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</si>
  <si>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</si>
  <si>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</si>
  <si>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</si>
  <si>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</si>
  <si>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</si>
  <si>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</si>
  <si>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</si>
  <si>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</si>
  <si>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</si>
  <si>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</si>
  <si>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</si>
  <si>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</si>
  <si>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</si>
  <si>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</si>
  <si>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</si>
  <si>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</si>
  <si>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</si>
  <si>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</si>
  <si>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</si>
  <si>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</si>
  <si>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</si>
  <si>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</si>
  <si>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</si>
  <si>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</si>
  <si>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</si>
  <si>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</si>
  <si>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</si>
  <si>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</si>
  <si>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</si>
  <si>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</si>
  <si>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</si>
  <si>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</si>
  <si>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</si>
  <si>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</si>
  <si>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</si>
  <si>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</si>
  <si>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</si>
  <si>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</si>
  <si>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</si>
  <si>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</si>
  <si>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</si>
  <si>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</si>
  <si>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</si>
  <si>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</si>
  <si>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</si>
  <si>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</si>
  <si>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</si>
  <si>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</si>
  <si>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</si>
  <si>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</si>
  <si>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</si>
  <si>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</si>
  <si>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</si>
  <si>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</si>
  <si>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</si>
  <si>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</si>
  <si>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</si>
  <si>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</si>
  <si>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</si>
  <si>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</si>
  <si>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</si>
  <si>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</si>
  <si>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</si>
  <si>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</si>
  <si>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</si>
  <si>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</si>
  <si>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</si>
  <si>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</si>
  <si>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</si>
  <si>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</si>
  <si>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</si>
  <si>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</si>
  <si>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</si>
  <si>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</si>
  <si>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</si>
  <si>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</si>
  <si>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</si>
  <si>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</si>
  <si>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</si>
  <si>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</si>
  <si>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</si>
  <si>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</si>
  <si>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</si>
  <si>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</si>
  <si>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</si>
  <si>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</si>
  <si>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</si>
  <si>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</si>
  <si>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</si>
  <si>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</si>
  <si>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</si>
  <si>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</si>
  <si>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</si>
  <si>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</si>
  <si>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</si>
  <si>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</si>
  <si>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</si>
  <si>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</si>
  <si>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</si>
  <si>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</si>
  <si>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</si>
  <si>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</si>
  <si>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</si>
  <si>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</si>
  <si>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</si>
  <si>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</si>
  <si>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</si>
  <si>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</si>
  <si>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</si>
  <si>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</si>
  <si>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</si>
  <si>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</si>
  <si>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</si>
  <si>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</si>
  <si>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</si>
  <si>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</si>
  <si>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</si>
  <si>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</si>
  <si>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</si>
  <si>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</si>
  <si>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</si>
  <si>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</si>
  <si>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</si>
  <si>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</si>
  <si>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</si>
  <si>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</si>
  <si>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</si>
  <si>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</si>
  <si>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</si>
  <si>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</si>
  <si>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</si>
  <si>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</si>
  <si>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</si>
  <si>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</si>
  <si>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</si>
  <si>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</si>
  <si>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</si>
  <si>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</si>
  <si>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</si>
  <si>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</si>
  <si>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</si>
  <si>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</si>
  <si>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</si>
  <si>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</si>
  <si>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</si>
  <si>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</si>
  <si>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</si>
  <si>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</si>
  <si>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</si>
  <si>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</si>
  <si>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</si>
  <si>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</si>
  <si>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</si>
  <si>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</si>
  <si>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</si>
  <si>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</si>
  <si>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</si>
  <si>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</si>
  <si>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</si>
  <si>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</si>
  <si>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</si>
  <si>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</si>
  <si>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</si>
  <si>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</si>
  <si>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</si>
  <si>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</si>
  <si>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</si>
  <si>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</si>
  <si>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</si>
  <si>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</si>
  <si>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</si>
  <si>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</si>
  <si>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</si>
  <si>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</si>
  <si>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</si>
  <si>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</si>
  <si>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</si>
  <si>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</si>
  <si>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</si>
  <si>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</si>
  <si>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</si>
  <si>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</si>
  <si>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</si>
  <si>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</si>
  <si>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</si>
  <si>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</si>
  <si>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</si>
  <si>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</si>
  <si>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</si>
  <si>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</si>
  <si>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</si>
  <si>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</si>
  <si>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</si>
  <si>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</si>
  <si>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</si>
  <si>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</si>
  <si>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</si>
  <si>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</si>
  <si>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</si>
  <si>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</si>
  <si>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</si>
  <si>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</si>
  <si>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</si>
  <si>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</si>
  <si>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</si>
  <si>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</si>
  <si>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</si>
  <si>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</si>
  <si>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</si>
  <si>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</si>
  <si>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</si>
  <si>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</si>
  <si>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</si>
  <si>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</si>
  <si>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</si>
  <si>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</si>
  <si>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</si>
  <si>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</si>
  <si>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</si>
  <si>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</si>
  <si>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</si>
  <si>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</si>
  <si>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</si>
  <si>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</si>
  <si>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</si>
  <si>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</si>
  <si>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</si>
  <si>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</si>
  <si>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</si>
  <si>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</si>
  <si>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</si>
  <si>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</si>
  <si>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</si>
  <si>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</si>
  <si>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</si>
  <si>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</si>
  <si>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</si>
  <si>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</si>
  <si>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</si>
  <si>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</si>
  <si>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</si>
  <si>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</si>
  <si>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</si>
  <si>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</si>
  <si>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</si>
  <si>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</si>
  <si>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</si>
  <si>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</si>
  <si>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</si>
  <si>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</si>
  <si>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</si>
  <si>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</si>
  <si>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</si>
  <si>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</si>
  <si>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</si>
  <si>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</si>
  <si>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</si>
  <si>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</si>
  <si>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</si>
  <si>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</si>
  <si>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</si>
  <si>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</si>
  <si>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</si>
  <si>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</si>
  <si>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</si>
  <si>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</si>
  <si>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</si>
  <si>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</si>
  <si>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</si>
  <si>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</si>
  <si>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</si>
  <si>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</si>
  <si>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</si>
  <si>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</si>
  <si>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</si>
  <si>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</si>
  <si>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</si>
  <si>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</si>
  <si>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</si>
  <si>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</si>
  <si>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</si>
  <si>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</si>
  <si>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</si>
  <si>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</si>
  <si>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</si>
  <si>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</si>
  <si>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</si>
  <si>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</si>
  <si>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</si>
  <si>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</si>
  <si>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</si>
  <si>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</si>
  <si>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</si>
  <si>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</si>
  <si>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</si>
  <si>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</si>
  <si>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</si>
  <si>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</si>
  <si>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</si>
  <si>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</si>
  <si>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</si>
  <si>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</si>
  <si>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</si>
  <si>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</si>
  <si>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</si>
  <si>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</si>
  <si>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</si>
  <si>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</si>
  <si>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</si>
  <si>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</si>
  <si>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</si>
  <si>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</si>
  <si>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</si>
  <si>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</si>
  <si>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</si>
  <si>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</si>
  <si>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</si>
  <si>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</si>
  <si>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</si>
  <si>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</si>
  <si>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</si>
  <si>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</si>
  <si>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</si>
  <si>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</si>
  <si>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</si>
  <si>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</si>
  <si>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</si>
  <si>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</si>
  <si>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</si>
  <si>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</si>
  <si>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</si>
  <si>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</si>
  <si>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</si>
  <si>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</si>
  <si>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</si>
  <si>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</si>
  <si>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</si>
  <si>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</si>
  <si>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</si>
  <si>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</si>
  <si>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</si>
  <si>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</si>
  <si>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</si>
  <si>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</si>
  <si>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</si>
  <si>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</si>
  <si>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</si>
  <si>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</si>
  <si>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</si>
  <si>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</si>
  <si>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</si>
  <si>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</si>
  <si>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</si>
  <si>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</si>
  <si>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</si>
  <si>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</si>
  <si>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</si>
  <si>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</si>
  <si>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</si>
  <si>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</si>
  <si>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</si>
  <si>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</si>
  <si>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</si>
  <si>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</si>
  <si>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</si>
  <si>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</si>
  <si>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</si>
  <si>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</si>
  <si>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</si>
  <si>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</si>
  <si>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</si>
  <si>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</si>
  <si>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</si>
  <si>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</si>
  <si>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</si>
  <si>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</si>
  <si>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</si>
  <si>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</si>
  <si>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</si>
  <si>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</si>
  <si>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</si>
  <si>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</si>
  <si>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</si>
  <si>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</si>
  <si>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</si>
  <si>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</si>
  <si>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</si>
  <si>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</si>
  <si>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</si>
  <si>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</si>
  <si>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</si>
  <si>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</si>
  <si>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</si>
  <si>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</si>
  <si>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</si>
  <si>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</si>
  <si>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</si>
  <si>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</si>
  <si>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</si>
  <si>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</si>
  <si>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</si>
  <si>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</si>
  <si>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</si>
  <si>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</si>
  <si>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</si>
  <si>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</si>
  <si>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</si>
  <si>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</si>
  <si>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</si>
  <si>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</si>
  <si>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</si>
  <si>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</si>
  <si>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</si>
  <si>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</si>
  <si>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</si>
  <si>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</si>
  <si>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</si>
  <si>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</si>
  <si>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</si>
  <si>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</si>
  <si>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</si>
  <si>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</si>
  <si>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</si>
  <si>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</si>
  <si>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</si>
  <si>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</si>
  <si>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</si>
  <si>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</si>
  <si>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</si>
  <si>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</si>
  <si>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</si>
  <si>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</si>
  <si>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</si>
  <si>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</si>
  <si>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</si>
  <si>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</si>
  <si>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</si>
  <si>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</si>
  <si>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</si>
  <si>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</si>
  <si>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</si>
  <si>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</si>
  <si>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</si>
  <si>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</si>
  <si>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</si>
  <si>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</si>
  <si>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</si>
  <si>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</si>
  <si>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</si>
  <si>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</si>
  <si>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</si>
  <si>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</si>
  <si>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</si>
  <si>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</si>
  <si>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</si>
  <si>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</si>
  <si>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</si>
  <si>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</si>
  <si>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</si>
  <si>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</si>
  <si>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</si>
  <si>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</si>
  <si>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</si>
  <si>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</si>
  <si>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</si>
  <si>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</si>
  <si>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</si>
  <si>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</si>
  <si>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</si>
  <si>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</si>
  <si>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</si>
  <si>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</si>
  <si>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</si>
  <si>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</si>
  <si>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</si>
  <si>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</si>
  <si>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</si>
  <si>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</si>
  <si>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</si>
  <si>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</si>
  <si>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</si>
  <si>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</si>
  <si>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</si>
  <si>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</si>
  <si>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</si>
  <si>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</si>
  <si>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</si>
  <si>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</si>
  <si>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</si>
  <si>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</si>
  <si>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</si>
  <si>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</si>
  <si>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</si>
  <si>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</si>
  <si>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</si>
  <si>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</si>
  <si>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</si>
  <si>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</si>
  <si>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</si>
  <si>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</si>
  <si>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</si>
  <si>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</si>
  <si>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</si>
  <si>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</si>
  <si>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</si>
  <si>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</si>
  <si>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</si>
  <si>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</si>
  <si>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</si>
  <si>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</si>
  <si>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</si>
  <si>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</si>
  <si>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</si>
  <si>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</si>
  <si>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</si>
  <si>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</si>
  <si>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</si>
  <si>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</si>
  <si>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</si>
  <si>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</si>
  <si>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</si>
  <si>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</si>
  <si>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</si>
  <si>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</si>
  <si>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</si>
  <si>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</si>
  <si>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</si>
  <si>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</si>
  <si>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</si>
  <si>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</si>
  <si>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</si>
  <si>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</si>
  <si>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</si>
  <si>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</si>
  <si>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</si>
  <si>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</si>
  <si>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</si>
  <si>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</si>
  <si>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</si>
  <si>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</si>
  <si>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</si>
  <si>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</si>
  <si>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</si>
  <si>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</si>
  <si>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</si>
  <si>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</si>
  <si>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</si>
  <si>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</si>
  <si>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</si>
  <si>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</si>
  <si>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</si>
  <si>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</si>
  <si>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</si>
  <si>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</si>
  <si>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</si>
  <si>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</si>
  <si>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</si>
  <si>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</si>
  <si>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</si>
  <si>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</si>
  <si>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</si>
  <si>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</si>
  <si>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</si>
  <si>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</si>
  <si>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</si>
  <si>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</si>
  <si>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</si>
  <si>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</si>
  <si>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</si>
  <si>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</si>
  <si>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</si>
  <si>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</si>
  <si>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</si>
  <si>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</si>
  <si>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</si>
  <si>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</si>
  <si>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</si>
  <si>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</si>
  <si>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</si>
  <si>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</si>
  <si>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</si>
  <si>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</si>
  <si>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</si>
  <si>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</si>
  <si>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</si>
  <si>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</si>
  <si>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</si>
  <si>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</si>
  <si>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</si>
  <si>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</si>
  <si>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</si>
  <si>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</si>
  <si>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</si>
  <si>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</si>
  <si>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</si>
  <si>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</si>
  <si>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</si>
  <si>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</si>
  <si>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</si>
  <si>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</si>
  <si>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</si>
  <si>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</si>
  <si>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</si>
  <si>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</si>
  <si>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</si>
  <si>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</si>
  <si>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</si>
  <si>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</si>
  <si>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</si>
  <si>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</si>
  <si>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</si>
  <si>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</si>
  <si>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</si>
  <si>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</si>
  <si>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</si>
  <si>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</si>
  <si>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</si>
  <si>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</si>
  <si>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</si>
  <si>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</si>
  <si>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</si>
  <si>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</si>
  <si>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</si>
  <si>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</si>
  <si>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</si>
  <si>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</si>
  <si>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</si>
  <si>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</si>
  <si>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</si>
  <si>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</si>
  <si>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</si>
  <si>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</si>
  <si>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</si>
  <si>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</si>
  <si>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</si>
  <si>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</si>
  <si>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</si>
  <si>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</si>
  <si>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</si>
  <si>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</si>
  <si>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</si>
  <si>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</si>
  <si>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</si>
  <si>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</si>
  <si>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</si>
  <si>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</si>
  <si>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</si>
  <si>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</si>
  <si>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</si>
  <si>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</si>
  <si>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</si>
  <si>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</si>
  <si>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</si>
  <si>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</si>
  <si>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</si>
  <si>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</si>
  <si>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</si>
  <si>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</si>
  <si>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</si>
  <si>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</si>
  <si>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</si>
  <si>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</si>
  <si>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</si>
  <si>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</si>
  <si>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</si>
  <si>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</si>
  <si>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</si>
  <si>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</si>
  <si>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</si>
  <si>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</si>
  <si>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</si>
  <si>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</si>
  <si>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</si>
  <si>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</si>
  <si>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</si>
  <si>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</si>
  <si>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</si>
  <si>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</si>
  <si>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</si>
  <si>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</si>
  <si>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</si>
  <si>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</si>
  <si>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</si>
  <si>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</si>
  <si>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</si>
  <si>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</si>
  <si>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</si>
  <si>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</si>
  <si>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</si>
  <si>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</si>
  <si>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</si>
  <si>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</si>
  <si>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</si>
  <si>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</si>
  <si>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</si>
  <si>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</si>
  <si>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</si>
  <si>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</si>
  <si>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</si>
  <si>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</si>
  <si>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</si>
  <si>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</si>
  <si>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</si>
  <si>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</si>
  <si>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</si>
  <si>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</si>
  <si>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</si>
  <si>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</si>
  <si>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</si>
  <si>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</si>
  <si>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</si>
  <si>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</si>
  <si>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</si>
  <si>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</si>
  <si>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</si>
  <si>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</si>
  <si>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</si>
  <si>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</si>
  <si>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</si>
  <si>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</si>
  <si>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</si>
  <si>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</si>
  <si>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</si>
  <si>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</si>
  <si>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</si>
  <si>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</si>
  <si>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</si>
  <si>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</si>
  <si>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</si>
  <si>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</si>
  <si>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</si>
  <si>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</si>
  <si>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</si>
  <si>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</si>
  <si>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</si>
  <si>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</si>
  <si>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</si>
  <si>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</si>
  <si>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</si>
  <si>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</si>
  <si>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</si>
  <si>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</si>
  <si>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</si>
  <si>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</si>
  <si>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</si>
  <si>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</si>
  <si>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</si>
  <si>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</si>
  <si>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</si>
  <si>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</si>
  <si>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</si>
  <si>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</si>
  <si>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</si>
  <si>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</si>
  <si>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</si>
  <si>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</si>
  <si>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</si>
  <si>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</si>
  <si>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</si>
  <si>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</si>
  <si>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</si>
  <si>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</si>
  <si>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</si>
  <si>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</si>
  <si>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</si>
  <si>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</si>
  <si>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</si>
  <si>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</si>
  <si>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</si>
  <si>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</si>
  <si>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</si>
  <si>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</si>
  <si>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</si>
  <si>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</si>
  <si>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</si>
  <si>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</si>
  <si>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</si>
  <si>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</si>
  <si>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</si>
  <si>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</si>
  <si>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</si>
  <si>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</si>
  <si>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</si>
  <si>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</si>
  <si>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</si>
  <si>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</si>
  <si>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</si>
  <si>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</si>
  <si>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</si>
  <si>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</si>
  <si>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</si>
  <si>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</si>
  <si>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</si>
  <si>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</si>
  <si>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</si>
  <si>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</si>
  <si>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</si>
  <si>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</si>
  <si>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</si>
  <si>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</si>
  <si>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</si>
  <si>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</si>
  <si>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</si>
  <si>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</si>
  <si>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</si>
  <si>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</si>
  <si>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</si>
  <si>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</si>
  <si>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</si>
  <si>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</si>
  <si>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</si>
  <si>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</si>
  <si>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</si>
  <si>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</si>
  <si>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</si>
  <si>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</si>
  <si>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</si>
  <si>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</si>
  <si>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</si>
  <si>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</si>
  <si>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</si>
  <si>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</si>
  <si>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</si>
  <si>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</si>
  <si>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</si>
  <si>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</si>
  <si>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</si>
  <si>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</si>
  <si>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</si>
  <si>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</si>
  <si>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</si>
  <si>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</si>
  <si>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</si>
  <si>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</si>
  <si>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</si>
  <si>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</si>
  <si>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</si>
  <si>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</si>
  <si>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</si>
  <si>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</si>
  <si>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</si>
  <si>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</si>
  <si>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</si>
  <si>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</si>
  <si>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</si>
  <si>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</si>
  <si>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</si>
  <si>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</si>
  <si>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</si>
  <si>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</si>
  <si>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</si>
  <si>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</si>
  <si>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</si>
  <si>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</si>
  <si>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</si>
  <si>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</si>
  <si>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</si>
  <si>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</si>
  <si>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</si>
  <si>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</si>
  <si>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</si>
  <si>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</si>
  <si>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</si>
  <si>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</si>
  <si>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</si>
  <si>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</si>
  <si>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</si>
  <si>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</si>
  <si>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</si>
  <si>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</si>
  <si>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</si>
  <si>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</si>
  <si>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</si>
  <si>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</si>
  <si>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</si>
  <si>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</si>
  <si>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</si>
  <si>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</si>
  <si>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</si>
  <si>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</si>
  <si>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</si>
  <si>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</si>
  <si>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</si>
  <si>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</si>
  <si>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</si>
  <si>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</si>
  <si>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</si>
  <si>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</si>
  <si>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</si>
  <si>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</si>
  <si>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</si>
  <si>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</si>
  <si>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</si>
  <si>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</si>
  <si>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</si>
  <si>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</si>
  <si>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</si>
  <si>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</si>
  <si>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</si>
  <si>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</si>
  <si>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</si>
  <si>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</si>
  <si>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</si>
  <si>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</si>
  <si>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</si>
  <si>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</si>
  <si>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</si>
  <si>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</si>
  <si>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</si>
  <si>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</si>
  <si>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</si>
  <si>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</si>
  <si>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</si>
  <si>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</si>
  <si>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</si>
  <si>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</si>
  <si>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</si>
  <si>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</si>
  <si>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</si>
  <si>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</si>
  <si>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</si>
  <si>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</si>
  <si>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</si>
  <si>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</si>
  <si>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</si>
  <si>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</si>
  <si>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</si>
  <si>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</si>
  <si>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</si>
  <si>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</si>
  <si>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</si>
  <si>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</si>
  <si>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</si>
  <si>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</si>
  <si>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</si>
  <si>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</si>
  <si>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</si>
  <si>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</si>
  <si>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</si>
  <si>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</si>
  <si>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</si>
  <si>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</si>
  <si>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</si>
  <si>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</si>
  <si>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</si>
  <si>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</si>
  <si>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</si>
  <si>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</si>
  <si>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</si>
  <si>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</si>
  <si>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</si>
  <si>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</si>
  <si>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</si>
  <si>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</si>
  <si>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</si>
  <si>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</si>
  <si>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</si>
  <si>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</si>
  <si>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</si>
  <si>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</si>
  <si>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</si>
  <si>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</si>
  <si>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</si>
  <si>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</si>
  <si>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</si>
  <si>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</si>
  <si>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</si>
  <si>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</si>
  <si>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</si>
  <si>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</si>
  <si>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</si>
  <si>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</si>
  <si>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</si>
  <si>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</si>
  <si>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</si>
  <si>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</si>
  <si>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</si>
  <si>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</si>
  <si>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</si>
  <si>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</si>
  <si>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</si>
  <si>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</si>
  <si>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</si>
  <si>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</si>
  <si>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</si>
  <si>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</si>
  <si>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</si>
  <si>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</si>
  <si>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</si>
  <si>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</si>
  <si>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</si>
  <si>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</si>
  <si>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</si>
  <si>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</si>
  <si>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</si>
  <si>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</si>
  <si>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</si>
  <si>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</si>
  <si>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</si>
  <si>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</si>
  <si>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</si>
  <si>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</si>
  <si>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</si>
  <si>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</si>
  <si>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</si>
  <si>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</si>
  <si>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</si>
  <si>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</si>
  <si>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</si>
  <si>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</si>
  <si>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</si>
  <si>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</si>
  <si>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</si>
  <si>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</si>
  <si>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</si>
  <si>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</si>
  <si>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</si>
  <si>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</si>
  <si>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</si>
  <si>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</si>
  <si>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</si>
  <si>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</si>
  <si>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</si>
  <si>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</si>
  <si>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</si>
  <si>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</si>
  <si>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</si>
  <si>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</si>
  <si>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</si>
  <si>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</si>
  <si>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</si>
  <si>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</si>
  <si>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</si>
  <si>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</si>
  <si>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</si>
  <si>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</si>
  <si>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</si>
  <si>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</si>
  <si>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</si>
  <si>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</si>
  <si>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</si>
  <si>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</si>
  <si>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</si>
  <si>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</si>
  <si>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</si>
  <si>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</si>
  <si>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</si>
  <si>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</si>
  <si>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</si>
  <si>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</si>
  <si>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</si>
  <si>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</si>
  <si>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</si>
  <si>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</si>
  <si>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</si>
  <si>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</si>
  <si>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</si>
  <si>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</si>
  <si>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</si>
  <si>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</si>
  <si>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</si>
  <si>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</si>
  <si>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</si>
  <si>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</si>
  <si>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</si>
  <si>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</si>
  <si>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</si>
  <si>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</si>
  <si>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</si>
  <si>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</si>
  <si>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</si>
  <si>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</si>
  <si>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</si>
  <si>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</si>
  <si>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</si>
  <si>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</si>
  <si>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</si>
  <si>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</si>
  <si>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</si>
  <si>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</si>
  <si>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</si>
  <si>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</si>
  <si>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</si>
  <si>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</si>
  <si>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</si>
  <si>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</si>
  <si>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</si>
  <si>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</si>
  <si>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</si>
  <si>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</si>
  <si>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</si>
  <si>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</si>
  <si>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</si>
  <si>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</si>
  <si>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</si>
  <si>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</si>
  <si>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</si>
  <si>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</si>
  <si>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</si>
  <si>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</si>
  <si>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</si>
  <si>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</si>
  <si>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</si>
  <si>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</si>
  <si>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</si>
  <si>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</si>
  <si>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</si>
  <si>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</si>
  <si>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</si>
  <si>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</si>
  <si>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</si>
  <si>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</si>
  <si>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</si>
  <si>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</si>
  <si>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</si>
  <si>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</si>
  <si>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</si>
  <si>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</si>
  <si>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</si>
  <si>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</si>
  <si>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</si>
  <si>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</si>
  <si>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</si>
  <si>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</si>
  <si>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</si>
  <si>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</si>
  <si>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</si>
  <si>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</si>
  <si>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</si>
  <si>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</si>
  <si>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</si>
  <si>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</si>
  <si>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</si>
  <si>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</si>
  <si>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</si>
  <si>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</si>
  <si>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</si>
  <si>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</si>
  <si>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</si>
  <si>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</si>
  <si>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</si>
  <si>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</si>
  <si>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</si>
  <si>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</si>
  <si>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</si>
  <si>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</si>
  <si>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</si>
  <si>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</si>
  <si>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</si>
  <si>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</si>
  <si>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</si>
  <si>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</si>
  <si>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</si>
  <si>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</si>
  <si>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</si>
  <si>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</si>
  <si>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</si>
  <si>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</si>
  <si>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</si>
  <si>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</si>
  <si>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</si>
  <si>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</si>
  <si>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</si>
  <si>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</si>
  <si>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</si>
  <si>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</si>
  <si>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</si>
  <si>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</si>
  <si>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</si>
  <si>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</si>
  <si>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</si>
  <si>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</si>
  <si>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</si>
  <si>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</si>
  <si>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</si>
  <si>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</si>
  <si>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</si>
  <si>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</si>
  <si>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</si>
  <si>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</si>
  <si>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</si>
  <si>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</si>
  <si>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</si>
  <si>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</si>
  <si>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</si>
  <si>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</si>
  <si>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</si>
  <si>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</si>
  <si>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</si>
  <si>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</si>
  <si>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</si>
  <si>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</si>
  <si>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</si>
  <si>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</si>
  <si>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</si>
  <si>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</si>
  <si>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</si>
  <si>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</si>
  <si>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</si>
  <si>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</si>
  <si>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</si>
  <si>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</si>
  <si>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</si>
  <si>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</si>
  <si>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</si>
  <si>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</si>
  <si>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</si>
  <si>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</si>
  <si>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</si>
  <si>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</si>
  <si>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</si>
  <si>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</si>
  <si>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</si>
  <si>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</si>
  <si>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</si>
  <si>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</si>
  <si>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</si>
  <si>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</si>
  <si>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</si>
  <si>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</si>
  <si>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</si>
  <si>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</si>
  <si>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</si>
  <si>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</si>
  <si>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</si>
  <si>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</si>
  <si>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</si>
  <si>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</si>
  <si>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</si>
  <si>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</si>
  <si>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</si>
  <si>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</si>
  <si>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</si>
  <si>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</si>
  <si>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</si>
  <si>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</si>
  <si>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</si>
  <si>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</si>
  <si>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</si>
  <si>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</si>
  <si>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</si>
  <si>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</si>
  <si>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</si>
  <si>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</si>
  <si>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</si>
  <si>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</si>
  <si>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</si>
  <si>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</si>
  <si>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</si>
  <si>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</si>
  <si>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</si>
  <si>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</si>
  <si>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</si>
  <si>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Pickering Electronics Limited</t>
  </si>
  <si>
    <t>(+44)1255 428141</t>
  </si>
  <si>
    <t xml:space="preserve">We only purchase from approved suppliers who share the same values as Pickering (ref we do not support
 financing of any conflict witin the DRC/adjoining borders including violations of International Law and abuse of human rights.  Our purchase orders include statements to re-inforce this. Our suppliers are unwilling to share information such as smelters this
 is consider proprietry.
</t>
  </si>
  <si>
    <t>We only purchase from approved suppliers who share the same values as Pickering (ref we do not support
 financing of any conflict witin the DRC/adjoining borders including violations of International Law and abuse of human rights.  Our purchase orders include statements to re-inforce this. Our suppliers are unwilling to share information such as smelters this
 is consider proprietry.</t>
  </si>
  <si>
    <t xml:space="preserve">Our purchase orders include statements to re-inforce we fully support the Conflicts Directives and
 therefore as such all materials are supplied on the understanding they shall only be sourced from approved smelters. 
</t>
  </si>
  <si>
    <t xml:space="preserve">Our purchase orders include statements to re-inforce we fully support the Conflicts Directives and
 therefore as such all materials are supplied on the understanding they shall only be sourced from approved smelters. Our suppliers are unwilling to share information such as smelters this is consider proprietry.
</t>
  </si>
  <si>
    <t>Our purchase orders include statements to re-inforce we fully support the Conflicts Directives and
 therefore as such all materials are supplied on the understanding they shall only be sourced from approved smelters. Our suppliers are unwilling to share information such as smelters this is consider proprietry.</t>
  </si>
  <si>
    <t xml:space="preserve">Materials Policy Statement (ref QMS079) - see attached
</t>
  </si>
  <si>
    <t>https://www.pickeringrelay.com/quality-assurance/</t>
  </si>
  <si>
    <t xml:space="preserve">We only purchase from approved suppliers who share the same values as Pickering (ref we do not support
 financing of any conflict witin the DRC/adjoining borders including violations of International Law and abuse of human rights.Our purchase orders include statements to re-inforce we fully support the Conflicts Directives and therefore as such all materials
 are supplied on the understanding they shall only be sourced from approved smelters. 
</t>
  </si>
  <si>
    <t>Quality</t>
  </si>
  <si>
    <t>quality@pickeringrelay.com</t>
  </si>
  <si>
    <t>Group Quality Manager</t>
  </si>
  <si>
    <t xml:space="preserve">Our purchase orders include statements to re-inforce we fully support the Conflicts Directives and therefore as such all materials are supplied on the understanding they shall only be sourced from approved smelters. 
</t>
  </si>
  <si>
    <t>Our purchase orders include statements to re-inforce we fully support the Conflicts Directives and therefore as such all materials are supplied on the understanding they shall only be sourced from approved smelters. Our suppliers are unwilling to share information such as smelters this is consider proprietry.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</si>
</sst>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pickeringrela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ickeringrelay.com/quality-assurance/" TargetMode="External"/><Relationship Id="rId4" Type="http://schemas.openxmlformats.org/officeDocument/2006/relationships/hyperlink" Target="mailto:quality@pickeringrela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12.5">
      <c r="A37" s="301"/>
      <c r="B37" s="141">
        <v>3.01</v>
      </c>
      <c r="C37" s="142" t="s">
        <v>70</v>
      </c>
      <c r="D37" s="28" t="s">
        <v>2268</v>
      </c>
      <c r="E37" s="167" t="s">
        <v>1328</v>
      </c>
      <c r="F37" s="168" t="s">
        <v>1434</v>
      </c>
      <c r="G37" s="25"/>
    </row>
    <row r="38" spans="1:7" ht="10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D31438C-68B4-4547-85C0-106071FCC18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365A9C1-0491-4A73-B2D5-3407EE2560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71" sqref="G71:J7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15665</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15666</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15656</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15667</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15667</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15666</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44777</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91.15" customHeight="1">
      <c r="A39" s="41"/>
      <c r="B39" s="40" t="str">
        <f ca="1">OFFSET(L!$C$1,MATCH("Declaration"&amp;ADDRESS(ROW(),COLUMN(),4),L!$A:$A,0)-1,SL,,)&amp;P39</f>
        <v>Tin  (*)</v>
      </c>
      <c r="C39" s="10"/>
      <c r="D39" s="319" t="s">
        <v>490</v>
      </c>
      <c r="E39" s="320"/>
      <c r="F39" s="47"/>
      <c r="G39" s="321" t="s">
        <v>15657</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106.15" customHeight="1">
      <c r="A40" s="41"/>
      <c r="B40" s="40" t="str">
        <f ca="1">OFFSET(L!$C$1,MATCH("Declaration"&amp;ADDRESS(ROW(),COLUMN(),4),L!$A:$A,0)-1,SL,,)&amp;P40</f>
        <v>Gold  (*)</v>
      </c>
      <c r="C40" s="10"/>
      <c r="D40" s="319" t="s">
        <v>490</v>
      </c>
      <c r="E40" s="320"/>
      <c r="F40" s="47"/>
      <c r="G40" s="321" t="s">
        <v>15657</v>
      </c>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95.45" customHeight="1">
      <c r="A41" s="41"/>
      <c r="B41" s="40" t="str">
        <f ca="1">OFFSET(L!$C$1,MATCH("Declaration"&amp;ADDRESS(ROW(),COLUMN(),4),L!$A:$A,0)-1,SL,,)&amp;P41</f>
        <v>Tungsten  (*)</v>
      </c>
      <c r="C41" s="10"/>
      <c r="D41" s="319" t="s">
        <v>490</v>
      </c>
      <c r="E41" s="320"/>
      <c r="F41" s="47"/>
      <c r="G41" s="321" t="s">
        <v>15657</v>
      </c>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97.15" customHeight="1">
      <c r="A45" s="41"/>
      <c r="B45" s="40" t="str">
        <f ca="1">OFFSET(L!$C$1,MATCH("Declaration"&amp;ADDRESS(ROW(),COLUMN(),4),L!$A:$A,0)-1,SL,,)&amp;P45</f>
        <v>Tin  (*)</v>
      </c>
      <c r="C45" s="10"/>
      <c r="D45" s="319" t="s">
        <v>490</v>
      </c>
      <c r="E45" s="320"/>
      <c r="F45" s="47"/>
      <c r="G45" s="321" t="s">
        <v>15657</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91.15" customHeight="1">
      <c r="A46" s="41"/>
      <c r="B46" s="40" t="str">
        <f ca="1">OFFSET(L!$C$1,MATCH("Declaration"&amp;ADDRESS(ROW(),COLUMN(),4),L!$A:$A,0)-1,SL,,)&amp;P46</f>
        <v>Gold  (*)</v>
      </c>
      <c r="C46" s="10"/>
      <c r="D46" s="319" t="s">
        <v>490</v>
      </c>
      <c r="E46" s="320"/>
      <c r="F46" s="47"/>
      <c r="G46" s="321" t="s">
        <v>15658</v>
      </c>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97.15" customHeight="1">
      <c r="A47" s="41"/>
      <c r="B47" s="40" t="str">
        <f ca="1">OFFSET(L!$C$1,MATCH("Declaration"&amp;ADDRESS(ROW(),COLUMN(),4),L!$A:$A,0)-1,SL,,)&amp;P47</f>
        <v>Tungsten  (*)</v>
      </c>
      <c r="C47" s="10"/>
      <c r="D47" s="319" t="s">
        <v>490</v>
      </c>
      <c r="E47" s="320"/>
      <c r="F47" s="47"/>
      <c r="G47" s="321" t="s">
        <v>15658</v>
      </c>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58.9" customHeight="1">
      <c r="A51" s="41"/>
      <c r="B51" s="40" t="str">
        <f ca="1">B39</f>
        <v>Tin  (*)</v>
      </c>
      <c r="C51" s="10"/>
      <c r="D51" s="319" t="s">
        <v>490</v>
      </c>
      <c r="E51" s="320"/>
      <c r="F51" s="47"/>
      <c r="G51" s="321" t="s">
        <v>15659</v>
      </c>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58.9" customHeight="1">
      <c r="A52" s="41"/>
      <c r="B52" s="40" t="str">
        <f ca="1">B40</f>
        <v>Gold  (*)</v>
      </c>
      <c r="C52" s="10"/>
      <c r="D52" s="319" t="s">
        <v>490</v>
      </c>
      <c r="E52" s="320"/>
      <c r="F52" s="47"/>
      <c r="G52" s="321" t="s">
        <v>15659</v>
      </c>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55.9" customHeight="1">
      <c r="A53" s="41"/>
      <c r="B53" s="40" t="str">
        <f ca="1">B41</f>
        <v>Tungsten  (*)</v>
      </c>
      <c r="C53" s="10"/>
      <c r="D53" s="319" t="s">
        <v>490</v>
      </c>
      <c r="E53" s="320"/>
      <c r="F53" s="47"/>
      <c r="G53" s="321" t="s">
        <v>15659</v>
      </c>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46.15" customHeight="1">
      <c r="A57" s="41"/>
      <c r="B57" s="40" t="str">
        <f ca="1">B39</f>
        <v>Tin  (*)</v>
      </c>
      <c r="C57" s="35"/>
      <c r="D57" s="340" t="s">
        <v>2504</v>
      </c>
      <c r="E57" s="341"/>
      <c r="F57" s="47"/>
      <c r="G57" s="321" t="s">
        <v>15659</v>
      </c>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52.9" customHeight="1">
      <c r="A58" s="41"/>
      <c r="B58" s="40" t="str">
        <f ca="1">B40</f>
        <v>Gold  (*)</v>
      </c>
      <c r="C58" s="35"/>
      <c r="D58" s="340" t="s">
        <v>2504</v>
      </c>
      <c r="E58" s="341"/>
      <c r="F58" s="47"/>
      <c r="G58" s="321" t="s">
        <v>15659</v>
      </c>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54" customHeight="1">
      <c r="A59" s="41"/>
      <c r="B59" s="40" t="str">
        <f ca="1">B41</f>
        <v>Tungsten  (*)</v>
      </c>
      <c r="C59" s="35"/>
      <c r="D59" s="340" t="s">
        <v>2504</v>
      </c>
      <c r="E59" s="341"/>
      <c r="F59" s="47"/>
      <c r="G59" s="321" t="s">
        <v>15659</v>
      </c>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64.150000000000006" customHeight="1">
      <c r="A63" s="41"/>
      <c r="B63" s="40" t="str">
        <f ca="1">B39</f>
        <v>Tin  (*)</v>
      </c>
      <c r="C63" s="10"/>
      <c r="D63" s="319" t="s">
        <v>489</v>
      </c>
      <c r="E63" s="320"/>
      <c r="F63" s="47"/>
      <c r="G63" s="321" t="s">
        <v>15660</v>
      </c>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58.9" customHeight="1">
      <c r="A64" s="41"/>
      <c r="B64" s="40" t="str">
        <f ca="1">B40</f>
        <v>Gold  (*)</v>
      </c>
      <c r="C64" s="10"/>
      <c r="D64" s="319" t="s">
        <v>489</v>
      </c>
      <c r="E64" s="320"/>
      <c r="F64" s="47"/>
      <c r="G64" s="321" t="s">
        <v>15660</v>
      </c>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63" customHeight="1">
      <c r="A65" s="41"/>
      <c r="B65" s="40" t="str">
        <f ca="1">B41</f>
        <v>Tungsten  (*)</v>
      </c>
      <c r="C65" s="10"/>
      <c r="D65" s="319" t="s">
        <v>489</v>
      </c>
      <c r="E65" s="320"/>
      <c r="F65" s="47"/>
      <c r="G65" s="321" t="s">
        <v>15660</v>
      </c>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68.45" customHeight="1">
      <c r="A69" s="41"/>
      <c r="B69" s="40" t="str">
        <f ca="1">B39</f>
        <v>Tin  (*)</v>
      </c>
      <c r="C69" s="35"/>
      <c r="D69" s="319" t="s">
        <v>489</v>
      </c>
      <c r="E69" s="320"/>
      <c r="F69" s="48"/>
      <c r="G69" s="321" t="s">
        <v>15660</v>
      </c>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56.45" customHeight="1">
      <c r="A70" s="41"/>
      <c r="B70" s="40" t="str">
        <f ca="1">B40</f>
        <v>Gold  (*)</v>
      </c>
      <c r="C70" s="35"/>
      <c r="D70" s="319" t="s">
        <v>489</v>
      </c>
      <c r="E70" s="320"/>
      <c r="F70" s="48"/>
      <c r="G70" s="321" t="s">
        <v>15661</v>
      </c>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66" customHeight="1">
      <c r="A71" s="38"/>
      <c r="B71" s="40" t="str">
        <f ca="1">B41</f>
        <v>Tungsten  (*)</v>
      </c>
      <c r="C71" s="49"/>
      <c r="D71" s="319" t="s">
        <v>489</v>
      </c>
      <c r="E71" s="320"/>
      <c r="F71" s="50"/>
      <c r="G71" s="321" t="s">
        <v>15669</v>
      </c>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t="s">
        <v>15662</v>
      </c>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15663</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63"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t="s">
        <v>15668</v>
      </c>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102.6" customHeight="1">
      <c r="A81" s="41"/>
      <c r="B81" s="56" t="str">
        <f ca="1">OFFSET(L!$C$1,MATCH("Declaration"&amp;ADDRESS(ROW(),COLUMN(),4),L!$A:$A,0)-1,SL,,)&amp;$Q$37</f>
        <v>D. Have you implemented due diligence measures for responsible sourcing? (*)</v>
      </c>
      <c r="C81" s="57"/>
      <c r="D81" s="319" t="s">
        <v>488</v>
      </c>
      <c r="E81" s="320"/>
      <c r="F81" s="57"/>
      <c r="G81" s="321" t="s">
        <v>15664</v>
      </c>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96.6" customHeight="1">
      <c r="A83" s="41"/>
      <c r="B83" s="56" t="str">
        <f ca="1">OFFSET(L!$C$1,MATCH("Declaration"&amp;ADDRESS(ROW(),COLUMN(),4),L!$A:$A,0)-1,SL,,)&amp;$Q$37</f>
        <v>E. Does your company conduct Conflict Minerals survey(s) of your relevant supplier(s)? (*)</v>
      </c>
      <c r="C83" s="57"/>
      <c r="D83" s="319" t="s">
        <v>489</v>
      </c>
      <c r="E83" s="320"/>
      <c r="F83" s="57"/>
      <c r="G83" s="321" t="s">
        <v>15664</v>
      </c>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43C27EB-7E9A-489E-B982-9621F65F351A}"/>
    <hyperlink ref="D20" r:id="rId4" xr:uid="{94658ACB-3BFF-4FB1-87E5-8ADFEDC037C4}"/>
    <hyperlink ref="G77" r:id="rId5" xr:uid="{206A0816-7073-4F59-971F-D3BEBD67DD3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E10" sqref="E10"/>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
        <v>1131</v>
      </c>
      <c r="C5" s="186" t="s">
        <v>1324</v>
      </c>
      <c r="D5" s="233"/>
      <c r="E5" s="281" t="s">
        <v>490</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Unknown</v>
      </c>
      <c r="T5" s="181" t="str">
        <f ca="1">IF(B5="","",IF(ISERROR(MATCH($J5,SorP!$B$1:$B$6230,0)),"",INDIRECT("'SorP'!$A$"&amp;MATCH($J5,SorP!$B$1:$B$6230,0))))</f>
        <v/>
      </c>
      <c r="U5" s="201"/>
      <c r="V5" s="227" t="e">
        <f>IF(C5="",NA(),IF(OR(C5="Smelter not listed",C5="Smelter not yet identified"),MATCH($B5&amp;$D5,'Smelter Look-up'!$J:$J,0),MATCH($B5&amp;$C5,'Smelter Look-up'!$J:$J,0)))</f>
        <v>#N/A</v>
      </c>
      <c r="X5" s="228">
        <f t="shared" ref="X5" si="1">IF(AND(C5="Smelter not listed",OR(LEN(D5)=0,LEN(E5)=0)),1,0)</f>
        <v>0</v>
      </c>
      <c r="AB5" s="229" t="str">
        <f t="shared" ref="AB5" si="2">B5&amp;C5</f>
        <v>TinSmelter not yet identified</v>
      </c>
    </row>
    <row r="6" spans="1:34" s="228" customFormat="1" ht="19.899999999999999" customHeight="1">
      <c r="A6" s="266"/>
      <c r="B6" s="182" t="s">
        <v>1130</v>
      </c>
      <c r="C6" s="186" t="s">
        <v>1324</v>
      </c>
      <c r="D6" s="233"/>
      <c r="E6" s="281" t="s">
        <v>490</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Unknown</v>
      </c>
      <c r="T6" s="181" t="str">
        <f ca="1">IF(B6="","",IF(ISERROR(MATCH($J6,SorP!$B$1:$B$6230,0)),"",INDIRECT("'SorP'!$A$"&amp;MATCH($J6,SorP!$B$1:$B$6230,0))))</f>
        <v/>
      </c>
      <c r="U6" s="201"/>
      <c r="V6" s="227" t="e">
        <f>IF(C6="",NA(),IF(OR(C6="Smelter not listed",C6="Smelter not yet identified"),MATCH($B6&amp;$D6,'Smelter Look-up'!$J:$J,0),MATCH($B6&amp;$C6,'Smelter Look-up'!$J:$J,0)))</f>
        <v>#N/A</v>
      </c>
      <c r="X6" s="228">
        <f t="shared" ref="X6:X37" si="4">IF(AND(C6="Smelter not listed",OR(LEN(D6)=0,LEN(E6)=0)),1,0)</f>
        <v>0</v>
      </c>
      <c r="AB6" s="229" t="str">
        <f t="shared" ref="AB6:AB37" si="5">B6&amp;C6</f>
        <v>GoldSmelter not yet identified</v>
      </c>
    </row>
    <row r="7" spans="1:34" s="228" customFormat="1" ht="19.899999999999999" customHeight="1">
      <c r="A7" s="266"/>
      <c r="B7" s="182" t="s">
        <v>1133</v>
      </c>
      <c r="C7" s="186" t="s">
        <v>1324</v>
      </c>
      <c r="D7" s="233"/>
      <c r="E7" s="281" t="s">
        <v>490</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Unknown</v>
      </c>
      <c r="T7" s="181" t="str">
        <f ca="1">IF(B7="","",IF(ISERROR(MATCH($J7,SorP!$B$1:$B$6230,0)),"",INDIRECT("'SorP'!$A$"&amp;MATCH($J7,SorP!$B$1:$B$6230,0))))</f>
        <v/>
      </c>
      <c r="U7" s="201"/>
      <c r="V7" s="227" t="e">
        <f>IF(C7="",NA(),IF(OR(C7="Smelter not listed",C7="Smelter not yet identified"),MATCH($B7&amp;$D7,'Smelter Look-up'!$J:$J,0),MATCH($B7&amp;$C7,'Smelter Look-up'!$J:$J,0)))</f>
        <v>#N/A</v>
      </c>
      <c r="X7" s="228">
        <f t="shared" si="4"/>
        <v>0</v>
      </c>
      <c r="AB7" s="229" t="str">
        <f t="shared" si="5"/>
        <v>TungstenSmelter not yet identified</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9C75A8D-DEA3-4567-9B01-88A4B3F39C2B}"/>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8: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8: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Pickering Electronics Limited</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Quality</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quality@pickeringrelay.com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(+44)1255 428141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Group Quality Manager</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quality@pickeringrelay.com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44777</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90%</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90%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https://www.pickeringrelay.com/quality-assurance/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Matthew Sales</cp:lastModifiedBy>
  <cp:lastPrinted>2015-04-21T20:47:43Z</cp:lastPrinted>
  <dcterms:created xsi:type="dcterms:W3CDTF">2010-06-21T21:00:23Z</dcterms:created>
  <dcterms:modified xsi:type="dcterms:W3CDTF">2023-03-21T14:39:13Z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